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UFOPA 2021\FAZENDA\"/>
    </mc:Choice>
  </mc:AlternateContent>
  <xr:revisionPtr revIDLastSave="0" documentId="13_ncr:1_{46F4D905-F339-413D-85A5-135A929387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-GERAL" sheetId="1" r:id="rId1"/>
    <sheet name="COMPOSIÇÕES" sheetId="3" r:id="rId2"/>
    <sheet name="BDI'S" sheetId="5" r:id="rId3"/>
    <sheet name="ENCARGOS SOCIAIS" sheetId="8" r:id="rId4"/>
  </sheets>
  <externalReferences>
    <externalReference r:id="rId5"/>
  </externalReferences>
  <definedNames>
    <definedName name="_xlnm._FilterDatabase" localSheetId="0">'PLAN-GERAL'!$B$12:$K$75</definedName>
    <definedName name="_xlnm.Print_Area" localSheetId="2">'BDI''S'!$A$1:$E$53</definedName>
    <definedName name="_xlnm.Print_Area" localSheetId="1">COMPOSIÇÕES!$A$1:$F$49</definedName>
    <definedName name="_xlnm.Print_Area" localSheetId="3">'ENCARGOS SOCIAIS'!$A$1:$F$61</definedName>
    <definedName name="_xlnm.Print_Area" localSheetId="0">'PLAN-GERAL'!$A$1:$K$82</definedName>
    <definedName name="Print_Area_0" localSheetId="1">COMPOSIÇÕES!$A$8:$F$16</definedName>
    <definedName name="Print_Area_0" localSheetId="0">'PLAN-GERAL'!$B$1:$K$81</definedName>
    <definedName name="Print_Area_0_0" localSheetId="1">COMPOSIÇÕES!$A$8:$F$16</definedName>
    <definedName name="Print_Area_0_0" localSheetId="0">'PLAN-GERAL'!$B$1:$K$81</definedName>
    <definedName name="Print_Area_0_0_0" localSheetId="1">COMPOSIÇÕES!$A$8:$F$16</definedName>
    <definedName name="Print_Area_0_0_0" localSheetId="0">'PLAN-GERAL'!$B$1:$K$81</definedName>
    <definedName name="Print_Area_0_0_0_0" localSheetId="1">COMPOSIÇÕES!$A$8:$F$16</definedName>
    <definedName name="Print_Area_0_0_0_0" localSheetId="0">'PLAN-GERAL'!$B$1:$K$81</definedName>
    <definedName name="Print_Area_0_0_0_0_0" localSheetId="1">COMPOSIÇÕES!$A$8:$F$16</definedName>
    <definedName name="Print_Area_0_0_0_0_0" localSheetId="0">'PLAN-GERAL'!$B$1:$K$81</definedName>
    <definedName name="Print_Titles_0" localSheetId="1">COMPOSIÇÕES!$8:$49</definedName>
    <definedName name="Print_Titles_0" localSheetId="0">'PLAN-GERAL'!$1:$9</definedName>
    <definedName name="Print_Titles_0_0" localSheetId="1">COMPOSIÇÕES!$8:$49</definedName>
    <definedName name="Print_Titles_0_0" localSheetId="0">'PLAN-GERAL'!$1:$9</definedName>
    <definedName name="Print_Titles_0_0_0" localSheetId="1">COMPOSIÇÕES!$8:$49</definedName>
    <definedName name="Print_Titles_0_0_0" localSheetId="0">'PLAN-GERAL'!$1:$9</definedName>
    <definedName name="Print_Titles_0_0_0_0" localSheetId="1">COMPOSIÇÕES!$8:$49</definedName>
    <definedName name="Print_Titles_0_0_0_0" localSheetId="0">'PLAN-GERAL'!$1:$9</definedName>
    <definedName name="Print_Titles_0_0_0_0_0" localSheetId="1">COMPOSIÇÕES!$8:$49</definedName>
    <definedName name="Print_Titles_0_0_0_0_0" localSheetId="0">'PLAN-GERAL'!$1:$9</definedName>
    <definedName name="_xlnm.Print_Titles" localSheetId="1">COMPOSIÇÕES!$1:$14</definedName>
    <definedName name="_xlnm.Print_Titles" localSheetId="0">'PLAN-GERAL'!$1:$9</definedName>
  </definedNames>
  <calcPr calcId="18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F41" i="3"/>
  <c r="F42" i="3"/>
  <c r="F39" i="3"/>
  <c r="F25" i="3"/>
  <c r="F54" i="1"/>
  <c r="F73" i="1"/>
  <c r="I64" i="1"/>
  <c r="I63" i="1"/>
  <c r="F55" i="1"/>
  <c r="I55" i="1" s="1"/>
  <c r="F50" i="1"/>
  <c r="F48" i="1"/>
  <c r="F49" i="1" s="1"/>
  <c r="I43" i="1"/>
  <c r="I44" i="1"/>
  <c r="I34" i="1"/>
  <c r="I21" i="1"/>
  <c r="F33" i="1"/>
  <c r="F35" i="1" s="1"/>
  <c r="I35" i="1" s="1"/>
  <c r="I29" i="1"/>
  <c r="I28" i="1"/>
  <c r="F51" i="1" l="1"/>
  <c r="I51" i="1" s="1"/>
  <c r="I33" i="1"/>
  <c r="F20" i="1"/>
  <c r="F16" i="1"/>
  <c r="F15" i="1"/>
  <c r="F41" i="1" l="1"/>
  <c r="F42" i="1" s="1"/>
  <c r="I39" i="1"/>
  <c r="I50" i="1" l="1"/>
  <c r="F11" i="3" l="1"/>
  <c r="I68" i="1" l="1"/>
  <c r="I69" i="1"/>
  <c r="I67" i="1"/>
  <c r="I73" i="1" l="1"/>
  <c r="I71" i="1" l="1"/>
  <c r="I56" i="1"/>
  <c r="I65" i="1" l="1"/>
  <c r="I66" i="1"/>
  <c r="I62" i="1"/>
  <c r="I61" i="1"/>
  <c r="I60" i="1"/>
  <c r="I58" i="1" l="1"/>
  <c r="I54" i="1" l="1"/>
  <c r="I53" i="1"/>
  <c r="I49" i="1"/>
  <c r="I48" i="1"/>
  <c r="I41" i="1"/>
  <c r="I38" i="1"/>
  <c r="I37" i="1"/>
  <c r="F46" i="1" l="1"/>
  <c r="I46" i="1" l="1"/>
  <c r="F47" i="1"/>
  <c r="I42" i="1"/>
  <c r="I32" i="1"/>
  <c r="I47" i="1" l="1"/>
  <c r="I27" i="1" l="1"/>
  <c r="I23" i="1"/>
  <c r="F19" i="1"/>
  <c r="I19" i="1" s="1"/>
  <c r="I20" i="1"/>
  <c r="I22" i="1"/>
  <c r="I24" i="1"/>
  <c r="I25" i="1"/>
  <c r="I26" i="1"/>
  <c r="I18" i="1"/>
  <c r="I15" i="1"/>
  <c r="I16" i="1" l="1"/>
  <c r="I14" i="1"/>
  <c r="F38" i="3" l="1"/>
  <c r="F23" i="3"/>
  <c r="F22" i="3"/>
  <c r="F44" i="3" l="1"/>
  <c r="F46" i="3" s="1"/>
  <c r="F27" i="3"/>
  <c r="F29" i="3" s="1"/>
  <c r="G31" i="1" s="1"/>
  <c r="I31" i="1" s="1"/>
  <c r="D50" i="5" l="1"/>
  <c r="D28" i="5"/>
  <c r="F10" i="3" s="1"/>
  <c r="F47" i="3" l="1"/>
  <c r="F48" i="3" s="1"/>
  <c r="F30" i="3"/>
  <c r="F31" i="3" s="1"/>
  <c r="C80" i="1" l="1"/>
  <c r="C79" i="1"/>
  <c r="H63" i="1" l="1"/>
  <c r="J63" i="1" s="1"/>
  <c r="H64" i="1"/>
  <c r="J64" i="1" s="1"/>
  <c r="H51" i="1"/>
  <c r="J51" i="1" s="1"/>
  <c r="H55" i="1"/>
  <c r="J55" i="1" s="1"/>
  <c r="H43" i="1"/>
  <c r="J43" i="1" s="1"/>
  <c r="H44" i="1"/>
  <c r="J44" i="1" s="1"/>
  <c r="H21" i="1"/>
  <c r="J21" i="1" s="1"/>
  <c r="H34" i="1"/>
  <c r="J34" i="1" s="1"/>
  <c r="H35" i="1"/>
  <c r="J35" i="1" s="1"/>
  <c r="H28" i="1"/>
  <c r="J28" i="1" s="1"/>
  <c r="H29" i="1"/>
  <c r="J29" i="1" s="1"/>
  <c r="H33" i="1"/>
  <c r="J33" i="1" s="1"/>
  <c r="H50" i="1"/>
  <c r="J50" i="1" s="1"/>
  <c r="H39" i="1"/>
  <c r="J39" i="1" s="1"/>
  <c r="H68" i="1"/>
  <c r="J68" i="1" s="1"/>
  <c r="H69" i="1"/>
  <c r="J69" i="1" s="1"/>
  <c r="H67" i="1"/>
  <c r="J67" i="1" s="1"/>
  <c r="H73" i="1"/>
  <c r="J73" i="1" s="1"/>
  <c r="H71" i="1"/>
  <c r="J71" i="1" s="1"/>
  <c r="H56" i="1"/>
  <c r="J56" i="1" s="1"/>
  <c r="H66" i="1"/>
  <c r="J66" i="1" s="1"/>
  <c r="H65" i="1"/>
  <c r="J65" i="1" s="1"/>
  <c r="H61" i="1"/>
  <c r="J61" i="1" s="1"/>
  <c r="H60" i="1"/>
  <c r="J60" i="1" s="1"/>
  <c r="H62" i="1"/>
  <c r="J62" i="1" s="1"/>
  <c r="H58" i="1"/>
  <c r="J58" i="1" s="1"/>
  <c r="H54" i="1"/>
  <c r="J54" i="1" s="1"/>
  <c r="H53" i="1"/>
  <c r="J53" i="1" s="1"/>
  <c r="H42" i="1"/>
  <c r="J42" i="1" s="1"/>
  <c r="H49" i="1"/>
  <c r="J49" i="1" s="1"/>
  <c r="H47" i="1"/>
  <c r="J47" i="1" s="1"/>
  <c r="H46" i="1"/>
  <c r="J46" i="1" s="1"/>
  <c r="H48" i="1"/>
  <c r="J48" i="1" s="1"/>
  <c r="H41" i="1"/>
  <c r="J41" i="1" s="1"/>
  <c r="H38" i="1"/>
  <c r="J38" i="1" s="1"/>
  <c r="H37" i="1"/>
  <c r="J37" i="1" s="1"/>
  <c r="H31" i="1"/>
  <c r="J31" i="1" s="1"/>
  <c r="H32" i="1"/>
  <c r="J32" i="1" s="1"/>
  <c r="H22" i="1"/>
  <c r="J22" i="1" s="1"/>
  <c r="H18" i="1"/>
  <c r="J18" i="1" s="1"/>
  <c r="H23" i="1"/>
  <c r="J23" i="1" s="1"/>
  <c r="H20" i="1"/>
  <c r="J20" i="1" s="1"/>
  <c r="H27" i="1"/>
  <c r="J27" i="1" s="1"/>
  <c r="H24" i="1"/>
  <c r="J24" i="1" s="1"/>
  <c r="H26" i="1"/>
  <c r="J26" i="1" s="1"/>
  <c r="H19" i="1"/>
  <c r="J19" i="1" s="1"/>
  <c r="H25" i="1"/>
  <c r="J25" i="1" s="1"/>
  <c r="H15" i="1"/>
  <c r="J15" i="1" s="1"/>
  <c r="H14" i="1"/>
  <c r="J14" i="1" s="1"/>
  <c r="H16" i="1"/>
  <c r="J16" i="1" s="1"/>
  <c r="J40" i="1" l="1"/>
  <c r="J17" i="1"/>
  <c r="J72" i="1"/>
  <c r="J70" i="1"/>
  <c r="J52" i="1"/>
  <c r="J59" i="1"/>
  <c r="J57" i="1"/>
  <c r="J36" i="1"/>
  <c r="J13" i="1"/>
  <c r="J30" i="1"/>
  <c r="K75" i="1" l="1"/>
  <c r="K91" i="1" l="1"/>
</calcChain>
</file>

<file path=xl/sharedStrings.xml><?xml version="1.0" encoding="utf-8"?>
<sst xmlns="http://schemas.openxmlformats.org/spreadsheetml/2006/main" count="420" uniqueCount="270">
  <si>
    <t>ITEM</t>
  </si>
  <si>
    <t>CODIGO</t>
  </si>
  <si>
    <t>DISCRIMINAÇÃO</t>
  </si>
  <si>
    <t>UN</t>
  </si>
  <si>
    <t>QUANT.</t>
  </si>
  <si>
    <t>R$ UNIT S/ BDI</t>
  </si>
  <si>
    <t>R$ UNIT C/BDI</t>
  </si>
  <si>
    <t>R$ PARC S/ BDI</t>
  </si>
  <si>
    <t>R$ PARC C/ BDI</t>
  </si>
  <si>
    <t>R$ TOTAL</t>
  </si>
  <si>
    <t>UND</t>
  </si>
  <si>
    <t>SEDOP</t>
  </si>
  <si>
    <t>H</t>
  </si>
  <si>
    <t>SINAPI</t>
  </si>
  <si>
    <t>M³</t>
  </si>
  <si>
    <t>SERVIÇOS COMPLEMENTARES</t>
  </si>
  <si>
    <t>TOTAL</t>
  </si>
  <si>
    <t>BDI SERV.</t>
  </si>
  <si>
    <t>BDI EQUIP</t>
  </si>
  <si>
    <t>DESCRIÇÃO</t>
  </si>
  <si>
    <t>BDI:</t>
  </si>
  <si>
    <t>LEIS SOCIAIS HORISTA:</t>
  </si>
  <si>
    <t>LEIS SOCIAIS MENSALISTA:</t>
  </si>
  <si>
    <t>COMPOSIÇÕES PRÓPRIAS DA UFOPA</t>
  </si>
  <si>
    <t>REF.</t>
  </si>
  <si>
    <t>UNIDADE</t>
  </si>
  <si>
    <t>ÍNDICE</t>
  </si>
  <si>
    <t>CUSTO</t>
  </si>
  <si>
    <t>C. UNITÁRIO</t>
  </si>
  <si>
    <t>NOTA:</t>
  </si>
  <si>
    <t>CUSTO:</t>
  </si>
  <si>
    <t>LS:</t>
  </si>
  <si>
    <t>CUSTO TOTAL:</t>
  </si>
  <si>
    <t>PREÇO FINAL:</t>
  </si>
  <si>
    <t>EQUIPAMENTOS:</t>
  </si>
  <si>
    <t>PESSOAL:</t>
  </si>
  <si>
    <t>SERVENTE COM ENCARGOS COMPLEMENTARES</t>
  </si>
  <si>
    <t>MATERIAIS:</t>
  </si>
  <si>
    <t>COMPOSIÇÃO DE BDI E LEIS SOCIAIS</t>
  </si>
  <si>
    <t>CONSTRUÇÃO DE EDIFÍCIOS</t>
  </si>
  <si>
    <t>Item</t>
  </si>
  <si>
    <t>Leis Sociais (LS) - SINAPI</t>
  </si>
  <si>
    <t>HORISTAS (taxa já inclusa nos valores unitários de mão-de-obra)</t>
  </si>
  <si>
    <t>LS</t>
  </si>
  <si>
    <t>MENSALISTA (taxa já inclusa nos valores unitários de mão-de-obra)</t>
  </si>
  <si>
    <t>Bonificações e despesas indiretas - BDI</t>
  </si>
  <si>
    <t>RISCOS</t>
  </si>
  <si>
    <t>R</t>
  </si>
  <si>
    <t>SEGUROS</t>
  </si>
  <si>
    <t>S</t>
  </si>
  <si>
    <t>GARANTIAS</t>
  </si>
  <si>
    <t>G</t>
  </si>
  <si>
    <t>DESPESAS FINANCEIRAS</t>
  </si>
  <si>
    <t>DF</t>
  </si>
  <si>
    <t>ADMINISTRAÇÃO CENTRAL</t>
  </si>
  <si>
    <t>AC</t>
  </si>
  <si>
    <t>LUCRO</t>
  </si>
  <si>
    <t>L</t>
  </si>
  <si>
    <t>COFINS</t>
  </si>
  <si>
    <t>I</t>
  </si>
  <si>
    <t>PIS</t>
  </si>
  <si>
    <t>CPRB</t>
  </si>
  <si>
    <t>ISS</t>
  </si>
  <si>
    <t>FÓRMULA:</t>
  </si>
  <si>
    <t>BDI =  { [ (1+(R+S+G+AC)).(1+DF).(1+L) ] -1 } x 100                                                                                                                                           1 - ( I )</t>
  </si>
  <si>
    <t>BDI</t>
  </si>
  <si>
    <t>Obs.: Em conformidade com o Acórdão 2622 - Plenário TCU</t>
  </si>
  <si>
    <t>FORNECIMENTO DE EQUIPAMENTOS</t>
  </si>
  <si>
    <t>CPRB (NÃO INCIDE)</t>
  </si>
  <si>
    <t>ISS (NÃO INCIDE)</t>
  </si>
  <si>
    <t>Sobre o simples fornecimento de Equipamentos não incidem os custos com ISS e INSS</t>
  </si>
  <si>
    <t>01</t>
  </si>
  <si>
    <t xml:space="preserve">PLANILHA ORÇAMENTÁRIA </t>
  </si>
  <si>
    <t>03</t>
  </si>
  <si>
    <t>030010</t>
  </si>
  <si>
    <t>Escavação manual</t>
  </si>
  <si>
    <t>030254</t>
  </si>
  <si>
    <t>Reaterro compactado</t>
  </si>
  <si>
    <t xml:space="preserve">SINAPI </t>
  </si>
  <si>
    <t>96616</t>
  </si>
  <si>
    <t>96544</t>
  </si>
  <si>
    <t xml:space="preserve">Armação de bloco utilizando aço 6,3mm CA-50
</t>
  </si>
  <si>
    <t>04</t>
  </si>
  <si>
    <t>05</t>
  </si>
  <si>
    <t>05.01</t>
  </si>
  <si>
    <t>05.02</t>
  </si>
  <si>
    <t>05.03</t>
  </si>
  <si>
    <t>SERVIÇOS INICIAIS</t>
  </si>
  <si>
    <r>
      <rPr>
        <sz val="10"/>
        <rFont val="Calibri"/>
        <family val="2"/>
        <scheme val="minor"/>
      </rPr>
      <t>M2</t>
    </r>
  </si>
  <si>
    <r>
      <rPr>
        <sz val="10"/>
        <rFont val="Calibri"/>
        <family val="2"/>
        <scheme val="minor"/>
      </rPr>
      <t>UN</t>
    </r>
  </si>
  <si>
    <r>
      <rPr>
        <sz val="10"/>
        <rFont val="Calibri"/>
        <family val="2"/>
        <scheme val="minor"/>
      </rPr>
      <t>M3</t>
    </r>
  </si>
  <si>
    <r>
      <rPr>
        <sz val="10"/>
        <rFont val="Calibri"/>
        <family val="2"/>
        <scheme val="minor"/>
      </rPr>
      <t>Lastro de concreto magro, preparo mecanico, para blocos de coroamento</t>
    </r>
  </si>
  <si>
    <r>
      <rPr>
        <sz val="10"/>
        <rFont val="Calibri"/>
        <family val="2"/>
        <scheme val="minor"/>
      </rPr>
      <t>KG</t>
    </r>
  </si>
  <si>
    <r>
      <rPr>
        <sz val="10"/>
        <rFont val="Calibri"/>
        <family val="2"/>
        <scheme val="minor"/>
      </rPr>
      <t>Corte e dobra de aço CA-50, diâmetro de 8,0 mm, utilizado em estruturas diversas, exceto lajes</t>
    </r>
  </si>
  <si>
    <r>
      <rPr>
        <sz val="10"/>
        <rFont val="Calibri"/>
        <family val="2"/>
        <scheme val="minor"/>
      </rPr>
      <t>Corte e dobra de aço CA-50, diâmetro de 10,0 mm, utilizado em estruturas diversas, exceto lajes</t>
    </r>
  </si>
  <si>
    <r>
      <rPr>
        <sz val="10"/>
        <rFont val="Calibri"/>
        <family val="2"/>
        <scheme val="minor"/>
      </rPr>
      <t>Impermeabilizacao de estruturas enterradas, com tinta asfaltica, duas demaos</t>
    </r>
  </si>
  <si>
    <t>PAREDES E PAINÉS</t>
  </si>
  <si>
    <r>
      <rPr>
        <sz val="10"/>
        <rFont val="Calibri"/>
        <family val="2"/>
        <scheme val="minor"/>
      </rPr>
      <t>Alvenaria de Tijolos Ceramicos 12 furos</t>
    </r>
  </si>
  <si>
    <r>
      <rPr>
        <sz val="10"/>
        <rFont val="Calibri"/>
        <family val="2"/>
        <scheme val="minor"/>
      </rPr>
      <t>M</t>
    </r>
  </si>
  <si>
    <t>REDE DE PROTEÇÃO CONTRA INCÊNDIOS</t>
  </si>
  <si>
    <t>ESQUADRIAS</t>
  </si>
  <si>
    <r>
      <rPr>
        <sz val="10"/>
        <rFont val="Calibri"/>
        <family val="2"/>
        <scheme val="minor"/>
      </rPr>
      <t>Limpeza e Entrega da Obra</t>
    </r>
  </si>
  <si>
    <t>02</t>
  </si>
  <si>
    <t>03.01</t>
  </si>
  <si>
    <t>03.02</t>
  </si>
  <si>
    <t>03.03</t>
  </si>
  <si>
    <t>03.04</t>
  </si>
  <si>
    <t>02.01</t>
  </si>
  <si>
    <t>02.06</t>
  </si>
  <si>
    <t>02.07</t>
  </si>
  <si>
    <t>02.08</t>
  </si>
  <si>
    <t>PISOS</t>
  </si>
  <si>
    <t>REVESTIMENTOS</t>
  </si>
  <si>
    <t>CHAPISCO APLICADO EM ALVENARIAS E ESTRUTURAS DE CONCRETO INTERNAS, COM COLHER DE PEDREIRO. ARGAMASSA TRAÇO 1:3 COM PREPARO EM BETONEIRA 400 L.</t>
  </si>
  <si>
    <t>05.04</t>
  </si>
  <si>
    <t>05.05</t>
  </si>
  <si>
    <t>05.06</t>
  </si>
  <si>
    <t>98557</t>
  </si>
  <si>
    <t>01.01</t>
  </si>
  <si>
    <t>01.02</t>
  </si>
  <si>
    <t>01.03</t>
  </si>
  <si>
    <t>92791</t>
  </si>
  <si>
    <t>92793</t>
  </si>
  <si>
    <t>92794</t>
  </si>
  <si>
    <t>060046</t>
  </si>
  <si>
    <t>87529</t>
  </si>
  <si>
    <t>MASSA ÚNICA, PARA RECEBIMENTO DE PINTURA, EM ARGAMASSA TRAÇO 1:2:8, PREPARO MECANICO, APLICADA MANUALMENTE EM FACES INTERNAS DE PAREDES, ESPESSURA DE 20MM.</t>
  </si>
  <si>
    <t>88485</t>
  </si>
  <si>
    <t>APLICAÇÃO DE FUNDO SELADOR ACRÍLICO EM PAREDE, UMA DEMÃO</t>
  </si>
  <si>
    <t>88489</t>
  </si>
  <si>
    <t>201507</t>
  </si>
  <si>
    <t>071465</t>
  </si>
  <si>
    <t>02.02</t>
  </si>
  <si>
    <t>UFOPA 001.01</t>
  </si>
  <si>
    <t>UFOPA 001.02</t>
  </si>
  <si>
    <t>02.03</t>
  </si>
  <si>
    <t>Vergas  moldada in loco</t>
  </si>
  <si>
    <t>02.04</t>
  </si>
  <si>
    <t>02.05</t>
  </si>
  <si>
    <t>071361</t>
  </si>
  <si>
    <t>Telha trapezoidal em aço galvanizado e=0,5mm</t>
  </si>
  <si>
    <t>PINTURA</t>
  </si>
  <si>
    <t>APLICAÇÃO MANUAL DE PINTURA COM TINTA LÁTEX ACRILICA EM PAREDES, DUAS DEMÃOS.</t>
  </si>
  <si>
    <t>APLICAÇÃO DE FUNDO SELADOR ACRÍLICO EM TETO, UMA DEMÃO</t>
  </si>
  <si>
    <t>88484</t>
  </si>
  <si>
    <t>APLICAÇÃO MANUAL DE PINTURA COM TINTA LÁTEX ACRÍLICA EM TETO, DUAS DEMAOS</t>
  </si>
  <si>
    <t>130113</t>
  </si>
  <si>
    <t>CIMENTADO LISO C/ ARGAMASSA 1:3 - PASSARELA</t>
  </si>
  <si>
    <t>02.09</t>
  </si>
  <si>
    <t>Porta externa de madeira maciça 0,80 x 2,10, colocação e acabamento, de uma folha com batente, guarnição, c/ ferragem e fechadura</t>
  </si>
  <si>
    <t>02.10</t>
  </si>
  <si>
    <t>PEDREIRO COM ENCARGOS COMPLEMENTARES</t>
  </si>
  <si>
    <t>02.11</t>
  </si>
  <si>
    <t>Disjuntor 1P - 6 a 32A - PADRÃO DIN</t>
  </si>
  <si>
    <t>170326</t>
  </si>
  <si>
    <t>Disjuntor 2P - 6 a 32A - PADRÃO DIN</t>
  </si>
  <si>
    <t>170362</t>
  </si>
  <si>
    <t>PONTO DE ILUMINAÇÃO RESIDENCIAL INCLUINDO INTERRUPTOR SIMPLES (2 MÓDULOS), CAIXA ELÉTRICA, ELETRODUTO, CABO, RASGO, QUEBRA E CHUMBAMENTO</t>
  </si>
  <si>
    <t>93137</t>
  </si>
  <si>
    <t>PONTO DE TOMADA RESIDENCIAL INCLUINDO TOMADA 10A/250V, CAIXA ELÉTRICA,ELETRODUTO, CABO, RASGO, QUEBRA E CHUMBAMENTO</t>
  </si>
  <si>
    <t>93141</t>
  </si>
  <si>
    <t>PONTO DE TOMADA RESIDENCIAL INCLUINDO TOMADA 20A/250V, CAIXA ELÉTRICA,ELETRODUTO, CABO, RASGO, QUEBRA E CHUMBAMENTO</t>
  </si>
  <si>
    <t>93143</t>
  </si>
  <si>
    <t>Calçada (incl.alicerce, baldrame e concreto c/ junta seca)</t>
  </si>
  <si>
    <t>130492</t>
  </si>
  <si>
    <t>EXTINTOR DE INCÊNDIO PORTÁTIL COM CARGA DE CO2 DE 6 KG, CLASSE ABC</t>
  </si>
  <si>
    <t>270220</t>
  </si>
  <si>
    <t>06</t>
  </si>
  <si>
    <t>97592</t>
  </si>
  <si>
    <t>BDI SERV:</t>
  </si>
  <si>
    <t>BDI EQUIP.:</t>
  </si>
  <si>
    <t>COMPOSIÇÕES DE PREÇO UNITÁRIAS</t>
  </si>
  <si>
    <t>LOCAL: AV. PRESIDENTE JOHN KENNEDY - CIDADE ALTA- MONTE ALEGRE</t>
  </si>
  <si>
    <t>DATA: AGOSTO/2021</t>
  </si>
  <si>
    <t>INSTALAÇÕES ELÉTRICA</t>
  </si>
  <si>
    <t>10</t>
  </si>
  <si>
    <t>OBRA: CONSTRUÇÃO DO CAMPUS MONTE ALEGRE DA UNIVERSIDADE FEDERAL DO OESTE DO PARÁ</t>
  </si>
  <si>
    <t>Eng. Arlen Sousa Pinto</t>
  </si>
  <si>
    <t>CREA 151234929-1 PA</t>
  </si>
  <si>
    <t>Armação  utilizado em estruturas diversas, aço CA-60 de 5,0mm</t>
  </si>
  <si>
    <t>Elemento vazado pré-moldado 40x40x7cm</t>
  </si>
  <si>
    <t>061088</t>
  </si>
  <si>
    <t>150377</t>
  </si>
  <si>
    <t>PINTURA ESMALTE SINTÉTICO ACETINADO EM MADEIRA, 2 DEMÃOS - PORTAS</t>
  </si>
  <si>
    <t>BASE SINAPI AGOSTO 2021 DESONERADO</t>
  </si>
  <si>
    <t>BASE SEDOP SETEMBRO 2021 DESONERADO</t>
  </si>
  <si>
    <t>DATA: OUTUBRO/2021</t>
  </si>
  <si>
    <t>Eng. Civil / UFOPA</t>
  </si>
  <si>
    <t>OBRA: RECUPERAÇÃO E ADEQUAÇÃO DO GALPÃO EM ESTRUTURA METALICA NA FAZENDA EXPERIMENTAL DA UNIVERSIDADE FEDERAL DO OESTE DO PARÁ</t>
  </si>
  <si>
    <t xml:space="preserve">FAZENDA EXPERIMENTAL DA UFOPA- PA-370 KM-37 </t>
  </si>
  <si>
    <t xml:space="preserve">LOCAL: </t>
  </si>
  <si>
    <t>010008</t>
  </si>
  <si>
    <t xml:space="preserve">Limpeza do terreno </t>
  </si>
  <si>
    <t>Locação de obra</t>
  </si>
  <si>
    <t>010009</t>
  </si>
  <si>
    <t xml:space="preserve">Aterro incluindo carga, descarga, transporte e compactação </t>
  </si>
  <si>
    <t>Formas para concreto em chapa de madeira compensada resinada e=15mm (REAP 2x)</t>
  </si>
  <si>
    <t>050035</t>
  </si>
  <si>
    <t>Concreto  fck = 20mpa, traço 1:2,3:2,7 (cimento/ areia média/ brita 1)</t>
  </si>
  <si>
    <t>050259</t>
  </si>
  <si>
    <t>ESTRUTURA CONCRETO</t>
  </si>
  <si>
    <t>DOP-SINFRA</t>
  </si>
  <si>
    <t>Recuperação de estrutura metalica pilares e base</t>
  </si>
  <si>
    <t>050771</t>
  </si>
  <si>
    <t>Laje pré-moldada treliçada (Incl. capeamento)</t>
  </si>
  <si>
    <t>Cimbramento de madeira p/ h até 3,00 m</t>
  </si>
  <si>
    <t>051294</t>
  </si>
  <si>
    <t>Envelopamento em concreto pilares existentes</t>
  </si>
  <si>
    <t>03.05</t>
  </si>
  <si>
    <t>071360</t>
  </si>
  <si>
    <t>KG</t>
  </si>
  <si>
    <t>Estrutura metalica pilares h=4,00m - 5und  conforme projeto</t>
  </si>
  <si>
    <t>ESTRUTURA METÁLICA-COBERTURA</t>
  </si>
  <si>
    <t>04.01</t>
  </si>
  <si>
    <t>04.02</t>
  </si>
  <si>
    <t>04.03</t>
  </si>
  <si>
    <t>93188</t>
  </si>
  <si>
    <t>87882</t>
  </si>
  <si>
    <t>CHAPISCO APLICADO NO TETO, COM ROLO PARA TEXTURA ACRÍLICA. ARGAMASSA TRAÇO 1:4 E EMULSÃO POLIMÉRICA (ADESIVO) COM PREPARO EM BETONEIRA 400L</t>
  </si>
  <si>
    <t>MASSA ÚNICA, PARA RECEBIMENTO DE PINTURA, EM ARGAMASSA TRAÇO 1:2:8, PREPARO MECÂNICO COM BETONEIRA 400L, APLICADA MANUALMENTE EM TETO</t>
  </si>
  <si>
    <t>90408</t>
  </si>
  <si>
    <t>Estrutura metálica para cobertura- incl. Anticorrosiva</t>
  </si>
  <si>
    <t>05.07</t>
  </si>
  <si>
    <t>05.08</t>
  </si>
  <si>
    <t>05.09</t>
  </si>
  <si>
    <t xml:space="preserve">CAMADA IMPERMEABILIZADORA EM CONCRETO 10CM </t>
  </si>
  <si>
    <t>05.10</t>
  </si>
  <si>
    <t>150302</t>
  </si>
  <si>
    <t>06.01</t>
  </si>
  <si>
    <t>06.03</t>
  </si>
  <si>
    <t>06.04</t>
  </si>
  <si>
    <t>07</t>
  </si>
  <si>
    <t>07.01</t>
  </si>
  <si>
    <t>08</t>
  </si>
  <si>
    <t>08.01</t>
  </si>
  <si>
    <t>170886</t>
  </si>
  <si>
    <t>Centro de distribuição p/ 10 disjuntores</t>
  </si>
  <si>
    <t>08.02</t>
  </si>
  <si>
    <t>08.03</t>
  </si>
  <si>
    <t>08.04</t>
  </si>
  <si>
    <t>08.05</t>
  </si>
  <si>
    <t>09</t>
  </si>
  <si>
    <t>08.06</t>
  </si>
  <si>
    <t>08.07</t>
  </si>
  <si>
    <t>08.08</t>
  </si>
  <si>
    <t>08.09</t>
  </si>
  <si>
    <t>09.01</t>
  </si>
  <si>
    <t>10.01</t>
  </si>
  <si>
    <t>06.05</t>
  </si>
  <si>
    <t>100324</t>
  </si>
  <si>
    <t>PISO EM MATERIAL GRANULAR, BRITA 01, 5CM, ÁREA ESTACIONAMENTO</t>
  </si>
  <si>
    <t>Haste de Aço cobreada 5/8"x2,40m c/ conector</t>
  </si>
  <si>
    <t>171164</t>
  </si>
  <si>
    <t>08.10</t>
  </si>
  <si>
    <t>LUMINÁRIA TIPO PLAFON, DE SOBREPOR, COM 1 LÂMPADA LED DE 12/13 W</t>
  </si>
  <si>
    <t>Luminária tipo arandela</t>
  </si>
  <si>
    <t>170984</t>
  </si>
  <si>
    <t>LUMINÁRIA TIPO PLAFON, DE SOBREPOR, COM 1 LÂMPADA LED DE 25 W</t>
  </si>
  <si>
    <t xml:space="preserve">PINTURA ESMALTE SINTÉTICO SOBRE FERRO-ESTRUTURA METALICA, 2 DEMÃOS </t>
  </si>
  <si>
    <t>SERRALHEIRO COM ENCARGOS COMPLEMENTARES</t>
  </si>
  <si>
    <t>SEDOP071360</t>
  </si>
  <si>
    <t>ESTRUTURA METALICA</t>
  </si>
  <si>
    <t>RECUPERAÇÃO DE PILARES METALICOS E BASE</t>
  </si>
  <si>
    <t>Concreto  fck = 20mpa, traço 1:2,3:2,7</t>
  </si>
  <si>
    <t>SEDOP-050259</t>
  </si>
  <si>
    <t>M3</t>
  </si>
  <si>
    <t>SEDOP-050035</t>
  </si>
  <si>
    <t>Formas para concreto em chapa de madeira compensada</t>
  </si>
  <si>
    <t>M2</t>
  </si>
  <si>
    <t>Envelopamento em concreto pilares existentes H=1,50m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</si>
</sst>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_-&quot;R$ &quot;* #,##0.00_-;&quot;-R$ &quot;* #,##0.00_-;_-&quot;R$ &quot;* \-??_-;_-@_-"/>
    <numFmt numFmtId="166" formatCode="_-* #,##0.00_-;\-* #,##0.00_-;_-* \-??_-;_-@_-"/>
    <numFmt numFmtId="167" formatCode="&quot;R$ &quot;#,##0.00"/>
    <numFmt numFmtId="168" formatCode="#,##0.00_);[Red]\(#,##0.00\)"/>
    <numFmt numFmtId="169" formatCode="0.0000%"/>
    <numFmt numFmtId="170" formatCode="0.0000"/>
    <numFmt numFmtId="171" formatCode="_(* #,##0.000_);_(* \(#,##0.000\);_(* \-??_);_(@_)"/>
    <numFmt numFmtId="172" formatCode="0.000"/>
    <numFmt numFmtId="173" formatCode="#,##0.00&quot; &quot;;#,##0.00&quot; &quot;;&quot;-&quot;#&quot; &quot;;@&quot; &quot;"/>
    <numFmt numFmtId="174" formatCode="#,##0.00&quot; &quot;;&quot; (&quot;#,##0.00&quot;)&quot;;&quot;-&quot;00&quot; &quot;;@&quot; &quot;"/>
  </numFmts>
  <fonts count="3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C00000"/>
      <name val="Calibri"/>
      <family val="2"/>
      <charset val="1"/>
    </font>
    <font>
      <sz val="10"/>
      <color rgb="FF948A54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FF0000"/>
      <name val="Calibri"/>
      <family val="2"/>
      <charset val="1"/>
    </font>
    <font>
      <sz val="10"/>
      <color rgb="FFFFFFFF"/>
      <name val="Calibri"/>
      <family val="2"/>
      <charset val="1"/>
    </font>
    <font>
      <sz val="10"/>
      <color rgb="FF000000"/>
      <name val="Calibri"/>
      <family val="2"/>
    </font>
    <font>
      <sz val="10"/>
      <color rgb="FFC00000"/>
      <name val="Calibri"/>
      <family val="2"/>
    </font>
    <font>
      <sz val="9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i/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sz val="9"/>
      <name val="Calibri"/>
      <family val="2"/>
      <charset val="1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FFC000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FFC000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rgb="FFC6D9F1"/>
        <bgColor rgb="FFD9D9D9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6" fontId="1" fillId="0" borderId="0" applyBorder="0" applyProtection="0"/>
    <xf numFmtId="165" fontId="1" fillId="0" borderId="0" applyBorder="0" applyProtection="0"/>
    <xf numFmtId="9" fontId="1" fillId="0" borderId="0" applyBorder="0" applyProtection="0"/>
    <xf numFmtId="173" fontId="25" fillId="0" borderId="0" applyBorder="0" applyProtection="0"/>
    <xf numFmtId="173" fontId="25" fillId="0" borderId="0" applyBorder="0" applyProtection="0"/>
    <xf numFmtId="9" fontId="25" fillId="0" borderId="0" applyBorder="0" applyProtection="0"/>
    <xf numFmtId="174" fontId="28" fillId="0" borderId="0"/>
  </cellStyleXfs>
  <cellXfs count="25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5" fontId="5" fillId="0" borderId="0" xfId="2" applyFont="1" applyBorder="1" applyAlignment="1" applyProtection="1">
      <alignment horizontal="center" vertical="center"/>
    </xf>
    <xf numFmtId="165" fontId="3" fillId="0" borderId="0" xfId="2" applyFont="1" applyBorder="1" applyAlignment="1" applyProtection="1">
      <alignment horizontal="center" vertical="center"/>
    </xf>
    <xf numFmtId="0" fontId="4" fillId="0" borderId="0" xfId="0" applyFont="1" applyBorder="1"/>
    <xf numFmtId="10" fontId="6" fillId="0" borderId="0" xfId="3" applyNumberFormat="1" applyFont="1" applyBorder="1" applyAlignment="1" applyProtection="1">
      <alignment horizontal="left" vertical="center"/>
    </xf>
    <xf numFmtId="166" fontId="6" fillId="0" borderId="0" xfId="1" applyFont="1" applyBorder="1" applyAlignment="1" applyProtection="1">
      <alignment vertical="center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2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>
      <alignment horizontal="center"/>
    </xf>
    <xf numFmtId="10" fontId="6" fillId="0" borderId="0" xfId="3" applyNumberFormat="1" applyFont="1" applyBorder="1" applyAlignment="1" applyProtection="1">
      <alignment horizontal="left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166" fontId="6" fillId="0" borderId="0" xfId="1" applyFont="1" applyBorder="1" applyAlignment="1" applyProtection="1"/>
    <xf numFmtId="0" fontId="3" fillId="0" borderId="1" xfId="0" applyFont="1" applyBorder="1" applyAlignment="1">
      <alignment horizontal="center" vertical="center"/>
    </xf>
    <xf numFmtId="169" fontId="10" fillId="0" borderId="0" xfId="3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5" fontId="7" fillId="0" borderId="0" xfId="2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167" fontId="11" fillId="0" borderId="0" xfId="2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0" xfId="2" applyFont="1" applyBorder="1" applyProtection="1"/>
    <xf numFmtId="9" fontId="2" fillId="0" borderId="0" xfId="3" applyFont="1" applyBorder="1" applyProtection="1"/>
    <xf numFmtId="166" fontId="2" fillId="0" borderId="0" xfId="1" applyFont="1" applyBorder="1" applyProtection="1"/>
    <xf numFmtId="0" fontId="0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left" vertical="center"/>
    </xf>
    <xf numFmtId="16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171" fontId="4" fillId="8" borderId="3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3" fillId="8" borderId="4" xfId="0" applyNumberFormat="1" applyFont="1" applyFill="1" applyBorder="1" applyAlignment="1">
      <alignment horizontal="right"/>
    </xf>
    <xf numFmtId="167" fontId="3" fillId="8" borderId="12" xfId="0" applyNumberFormat="1" applyFont="1" applyFill="1" applyBorder="1" applyAlignment="1">
      <alignment horizontal="right"/>
    </xf>
    <xf numFmtId="170" fontId="4" fillId="8" borderId="3" xfId="0" applyNumberFormat="1" applyFont="1" applyFill="1" applyBorder="1" applyAlignment="1" applyProtection="1">
      <alignment horizontal="center" vertical="center"/>
    </xf>
    <xf numFmtId="167" fontId="4" fillId="8" borderId="3" xfId="0" applyNumberFormat="1" applyFont="1" applyFill="1" applyBorder="1" applyAlignment="1" applyProtection="1">
      <alignment horizontal="center" vertical="center"/>
    </xf>
    <xf numFmtId="170" fontId="4" fillId="0" borderId="10" xfId="0" applyNumberFormat="1" applyFont="1" applyFill="1" applyBorder="1" applyAlignment="1" applyProtection="1">
      <alignment horizontal="center" vertical="center"/>
    </xf>
    <xf numFmtId="167" fontId="4" fillId="0" borderId="10" xfId="0" applyNumberFormat="1" applyFont="1" applyFill="1" applyBorder="1" applyAlignment="1" applyProtection="1">
      <alignment horizontal="right" vertical="center"/>
    </xf>
    <xf numFmtId="167" fontId="4" fillId="0" borderId="11" xfId="0" applyNumberFormat="1" applyFont="1" applyFill="1" applyBorder="1" applyAlignment="1" applyProtection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 applyProtection="1">
      <alignment vertical="center"/>
    </xf>
    <xf numFmtId="170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 applyProtection="1">
      <alignment horizontal="center" vertical="center"/>
    </xf>
    <xf numFmtId="170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70" fontId="3" fillId="0" borderId="3" xfId="0" applyNumberFormat="1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12" xfId="0" applyFont="1" applyFill="1" applyBorder="1" applyAlignment="1">
      <alignment horizontal="center"/>
    </xf>
    <xf numFmtId="170" fontId="3" fillId="8" borderId="12" xfId="0" applyNumberFormat="1" applyFont="1" applyFill="1" applyBorder="1" applyAlignment="1">
      <alignment horizontal="center"/>
    </xf>
    <xf numFmtId="167" fontId="3" fillId="8" borderId="4" xfId="0" applyNumberFormat="1" applyFont="1" applyFill="1" applyBorder="1"/>
    <xf numFmtId="0" fontId="3" fillId="8" borderId="12" xfId="0" applyFont="1" applyFill="1" applyBorder="1" applyAlignment="1">
      <alignment horizontal="center" vertical="center"/>
    </xf>
    <xf numFmtId="167" fontId="15" fillId="8" borderId="4" xfId="0" applyNumberFormat="1" applyFont="1" applyFill="1" applyBorder="1" applyAlignment="1">
      <alignment horizontal="right"/>
    </xf>
    <xf numFmtId="167" fontId="3" fillId="8" borderId="1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172" fontId="3" fillId="8" borderId="5" xfId="0" applyNumberFormat="1" applyFont="1" applyFill="1" applyBorder="1" applyAlignment="1">
      <alignment horizontal="center"/>
    </xf>
    <xf numFmtId="167" fontId="4" fillId="8" borderId="8" xfId="0" applyNumberFormat="1" applyFont="1" applyFill="1" applyBorder="1"/>
    <xf numFmtId="0" fontId="2" fillId="0" borderId="14" xfId="0" applyFont="1" applyBorder="1" applyAlignment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9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0" fontId="17" fillId="0" borderId="1" xfId="3" applyNumberFormat="1" applyFont="1" applyBorder="1" applyAlignment="1" applyProtection="1">
      <alignment horizontal="center" vertical="center"/>
    </xf>
    <xf numFmtId="10" fontId="17" fillId="9" borderId="1" xfId="3" applyNumberFormat="1" applyFont="1" applyFill="1" applyBorder="1" applyAlignment="1" applyProtection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0" fontId="17" fillId="9" borderId="3" xfId="3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/>
    </xf>
    <xf numFmtId="10" fontId="20" fillId="0" borderId="15" xfId="0" applyNumberFormat="1" applyFont="1" applyBorder="1" applyAlignment="1" applyProtection="1">
      <alignment horizontal="center" vertical="center"/>
    </xf>
    <xf numFmtId="0" fontId="17" fillId="0" borderId="16" xfId="0" applyFont="1" applyBorder="1"/>
    <xf numFmtId="0" fontId="18" fillId="0" borderId="0" xfId="0" applyFont="1" applyBorder="1" applyAlignment="1">
      <alignment horizontal="center" vertical="center"/>
    </xf>
    <xf numFmtId="10" fontId="1" fillId="0" borderId="0" xfId="3" applyNumberFormat="1" applyBorder="1" applyProtection="1"/>
    <xf numFmtId="0" fontId="3" fillId="0" borderId="0" xfId="0" applyFont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5" xfId="2" applyNumberFormat="1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168" fontId="5" fillId="4" borderId="15" xfId="0" applyNumberFormat="1" applyFont="1" applyFill="1" applyBorder="1" applyAlignment="1">
      <alignment horizontal="center" vertical="center"/>
    </xf>
    <xf numFmtId="168" fontId="3" fillId="4" borderId="15" xfId="0" applyNumberFormat="1" applyFont="1" applyFill="1" applyBorder="1" applyAlignment="1">
      <alignment horizontal="center" vertical="center"/>
    </xf>
    <xf numFmtId="165" fontId="7" fillId="2" borderId="15" xfId="2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justify" wrapText="1"/>
    </xf>
    <xf numFmtId="165" fontId="7" fillId="0" borderId="15" xfId="2" applyFont="1" applyFill="1" applyBorder="1" applyAlignment="1" applyProtection="1">
      <alignment horizontal="center" vertical="center"/>
    </xf>
    <xf numFmtId="0" fontId="2" fillId="6" borderId="15" xfId="0" quotePrefix="1" applyFont="1" applyFill="1" applyBorder="1" applyAlignment="1">
      <alignment horizontal="center" vertical="center" wrapText="1"/>
    </xf>
    <xf numFmtId="165" fontId="7" fillId="7" borderId="15" xfId="2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173" fontId="27" fillId="0" borderId="20" xfId="5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173" fontId="27" fillId="0" borderId="15" xfId="5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9" fontId="12" fillId="0" borderId="15" xfId="0" quotePrefix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9" fillId="4" borderId="15" xfId="0" quotePrefix="1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67" fontId="13" fillId="0" borderId="15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165" fontId="2" fillId="4" borderId="0" xfId="2" applyFont="1" applyFill="1" applyBorder="1" applyProtection="1"/>
    <xf numFmtId="4" fontId="27" fillId="0" borderId="0" xfId="0" applyNumberFormat="1" applyFont="1" applyFill="1" applyBorder="1" applyAlignment="1">
      <alignment horizontal="center" vertical="center" wrapText="1"/>
    </xf>
    <xf numFmtId="168" fontId="23" fillId="4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167" fontId="29" fillId="0" borderId="15" xfId="0" applyNumberFormat="1" applyFont="1" applyFill="1" applyBorder="1" applyAlignment="1">
      <alignment horizontal="center" vertical="center" wrapText="1"/>
    </xf>
    <xf numFmtId="171" fontId="3" fillId="0" borderId="2" xfId="0" applyNumberFormat="1" applyFont="1" applyBorder="1" applyAlignment="1" applyProtection="1">
      <alignment horizontal="center" vertical="center"/>
    </xf>
    <xf numFmtId="170" fontId="3" fillId="0" borderId="2" xfId="0" applyNumberFormat="1" applyFont="1" applyBorder="1" applyAlignment="1" applyProtection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0" fontId="17" fillId="0" borderId="0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1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14" fillId="4" borderId="0" xfId="0" applyNumberFormat="1" applyFont="1" applyFill="1"/>
    <xf numFmtId="49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3" fillId="4" borderId="0" xfId="0" applyNumberFormat="1" applyFont="1" applyFill="1" applyBorder="1" applyAlignment="1" applyProtection="1">
      <alignment horizontal="left" vertical="center"/>
    </xf>
    <xf numFmtId="0" fontId="2" fillId="4" borderId="0" xfId="0" applyFont="1" applyFill="1"/>
    <xf numFmtId="164" fontId="3" fillId="5" borderId="0" xfId="0" applyNumberFormat="1" applyFont="1" applyFill="1" applyBorder="1" applyAlignment="1" applyProtection="1">
      <alignment horizontal="left" vertical="center"/>
    </xf>
    <xf numFmtId="167" fontId="3" fillId="5" borderId="0" xfId="0" applyNumberFormat="1" applyFont="1" applyFill="1" applyBorder="1" applyAlignment="1" applyProtection="1">
      <alignment horizontal="left" vertical="center"/>
    </xf>
    <xf numFmtId="10" fontId="3" fillId="4" borderId="0" xfId="3" applyNumberFormat="1" applyFont="1" applyFill="1" applyBorder="1" applyAlignment="1" applyProtection="1">
      <alignment horizontal="right"/>
    </xf>
    <xf numFmtId="10" fontId="3" fillId="5" borderId="0" xfId="3" applyNumberFormat="1" applyFont="1" applyFill="1" applyBorder="1" applyAlignment="1" applyProtection="1">
      <alignment horizontal="right" vertical="center"/>
    </xf>
    <xf numFmtId="164" fontId="3" fillId="5" borderId="0" xfId="0" applyNumberFormat="1" applyFont="1" applyFill="1" applyBorder="1" applyAlignment="1" applyProtection="1">
      <alignment vertic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70" fontId="4" fillId="5" borderId="0" xfId="0" applyNumberFormat="1" applyFont="1" applyFill="1" applyBorder="1" applyAlignment="1" applyProtection="1">
      <alignment horizontal="center" vertical="center"/>
    </xf>
    <xf numFmtId="167" fontId="3" fillId="4" borderId="0" xfId="0" applyNumberFormat="1" applyFont="1" applyFill="1" applyBorder="1"/>
    <xf numFmtId="10" fontId="3" fillId="4" borderId="0" xfId="0" applyNumberFormat="1" applyFont="1" applyFill="1" applyBorder="1"/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/>
    <xf numFmtId="10" fontId="3" fillId="0" borderId="0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7" fillId="0" borderId="20" xfId="0" applyFont="1" applyFill="1" applyBorder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7" fillId="0" borderId="17" xfId="0" quotePrefix="1" applyNumberFormat="1" applyFont="1" applyFill="1" applyBorder="1" applyAlignment="1">
      <alignment horizontal="center" vertical="center"/>
    </xf>
    <xf numFmtId="49" fontId="7" fillId="0" borderId="18" xfId="0" quotePrefix="1" applyNumberFormat="1" applyFont="1" applyFill="1" applyBorder="1" applyAlignment="1">
      <alignment horizontal="center" vertical="center"/>
    </xf>
    <xf numFmtId="49" fontId="7" fillId="0" borderId="19" xfId="0" quotePrefix="1" applyNumberFormat="1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164" fontId="4" fillId="3" borderId="7" xfId="0" applyNumberFormat="1" applyFont="1" applyFill="1" applyBorder="1" applyAlignment="1" applyProtection="1">
      <alignment horizontal="center" vertical="center"/>
    </xf>
    <xf numFmtId="165" fontId="18" fillId="0" borderId="1" xfId="2" applyFont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8" fillId="0" borderId="0" xfId="2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167" fontId="4" fillId="0" borderId="0" xfId="2" applyNumberFormat="1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justify" wrapText="1"/>
    </xf>
    <xf numFmtId="0" fontId="27" fillId="0" borderId="21" xfId="0" applyFont="1" applyFill="1" applyBorder="1" applyAlignment="1">
      <alignment horizontal="center" vertical="center" wrapText="1"/>
    </xf>
    <xf numFmtId="167" fontId="13" fillId="0" borderId="23" xfId="0" applyNumberFormat="1" applyFont="1" applyFill="1" applyBorder="1" applyAlignment="1">
      <alignment horizontal="center" vertical="center" wrapText="1"/>
    </xf>
    <xf numFmtId="167" fontId="29" fillId="0" borderId="23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</cellXfs>
  <cellStyles count="8">
    <cellStyle name="Excel Built-in Comma" xfId="5" xr:uid="{AD07BD02-7FC3-410B-8DDC-7D9B849AC94A}"/>
    <cellStyle name="Excel Built-in Currency" xfId="4" xr:uid="{BB9896BD-0506-4EE6-996D-74EC47FB9EB9}"/>
    <cellStyle name="Excel Built-in Percent" xfId="6" xr:uid="{517EE2D2-5D37-4E30-B443-852058F6BA32}"/>
    <cellStyle name="Moeda" xfId="2" builtinId="4"/>
    <cellStyle name="Normal" xfId="0" builtinId="0"/>
    <cellStyle name="Porcentagem" xfId="3" builtinId="5"/>
    <cellStyle name="Vírgula" xfId="1" builtinId="3"/>
    <cellStyle name="Vírgula 10 11" xfId="7" xr:uid="{90ED7BD3-F108-4AE0-B383-62CA09AA3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162000</xdr:colOff>
      <xdr:row>8</xdr:row>
      <xdr:rowOff>0</xdr:rowOff>
    </xdr:from>
    <xdr:to>
      <xdr:col>0</xdr:col>
      <xdr:colOff>191880</xdr:colOff>
      <xdr:row>9</xdr:row>
      <xdr:rowOff>23614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62000" y="736620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  <xdr:twoCellAnchor editAs="oneCell">
    <xdr:from>
      <xdr:col>0</xdr:col>
      <xdr:colOff>152475</xdr:colOff>
      <xdr:row>8</xdr:row>
      <xdr:rowOff>0</xdr:rowOff>
    </xdr:from>
    <xdr:to>
      <xdr:col>0</xdr:col>
      <xdr:colOff>182355</xdr:colOff>
      <xdr:row>9</xdr:row>
      <xdr:rowOff>23614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52475" y="955695"/>
          <a:ext cx="29880" cy="18553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/>
        <a:lstStyle/>
        <a:p>
          <a:pPr>
            <a:lnSpc>
              <a:spcPct val="100000"/>
            </a:lnSpc>
          </a:pPr>
          <a:r>
            <a:rPr lang="pt-B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 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28800</xdr:colOff>
      <xdr:row>0</xdr:row>
      <xdr:rowOff>0</xdr:rowOff>
    </xdr:from>
    <xdr:to>
      <xdr:col>16</xdr:col>
      <xdr:colOff>198000</xdr:colOff>
      <xdr:row>26</xdr:row>
      <xdr:rowOff>26460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150" y="0"/>
          <a:ext cx="5655600" cy="49127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</xdr:colOff>
      <xdr:row>27</xdr:row>
      <xdr:rowOff>498540</xdr:rowOff>
    </xdr:from>
    <xdr:to>
      <xdr:col>16</xdr:col>
      <xdr:colOff>255150</xdr:colOff>
      <xdr:row>55</xdr:row>
      <xdr:rowOff>115215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05625" y="4880040"/>
          <a:ext cx="5684400" cy="5436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514755</xdr:colOff>
      <xdr:row>55</xdr:row>
      <xdr:rowOff>117555</xdr:rowOff>
    </xdr:from>
    <xdr:to>
      <xdr:col>15</xdr:col>
      <xdr:colOff>493155</xdr:colOff>
      <xdr:row>67</xdr:row>
      <xdr:rowOff>48795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363230" y="10318830"/>
          <a:ext cx="4855200" cy="2217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10</xdr:row>
      <xdr:rowOff>66675</xdr:rowOff>
    </xdr:from>
    <xdr:to>
      <xdr:col>5</xdr:col>
      <xdr:colOff>1457324</xdr:colOff>
      <xdr:row>60</xdr:row>
      <xdr:rowOff>117008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CA054AF-62C1-4408-A4CE-2094C15F4D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3" r="3639"/>
        <a:stretch/>
      </xdr:blipFill>
      <xdr:spPr bwMode="auto">
        <a:xfrm>
          <a:off x="285750" y="1971675"/>
          <a:ext cx="6877049" cy="9965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g031f4f4\dop\Users\Usu&#225;rio\Desktop\SETORES%20ZOOTECNICOS%20REV_06\5-OR&#199;\ATUALIZADO%2012-2020\LOTE-3\5-OR&#199;\ATUALIZADO%2008-2020\ORC%20UFOPA%20ZOOTECNICOS-AGOST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.GERAL"/>
      <sheetName val="SINT. INFRA V"/>
      <sheetName val="SINT. INFRA ELE"/>
      <sheetName val="SINT. G.LEITE"/>
      <sheetName val="SINT. G.CORTE"/>
      <sheetName val="SINT. AVICULT."/>
      <sheetName val="SINT. SUÍNO"/>
      <sheetName val="POÇO TUBULAR"/>
      <sheetName val="CRONOGRAMA "/>
      <sheetName val="COMPOSIÇÕES"/>
      <sheetName val="MC"/>
      <sheetName val="ALV."/>
      <sheetName val="COTAÇÕES"/>
      <sheetName val="BDI PREDIAL"/>
      <sheetName val="RES."/>
      <sheetName val="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D24">
            <v>0.29060000000000002</v>
          </cell>
        </row>
        <row r="46">
          <cell r="D46">
            <v>0.1527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86"/>
  <sheetViews>
    <sheetView showGridLines="0" tabSelected="1" view="pageBreakPreview" zoomScaleNormal="150" zoomScaleSheetLayoutView="100" zoomScalePageLayoutView="150" workbookViewId="0">
      <selection activeCell="D9" sqref="D9"/>
    </sheetView>
  </sheetViews>
  <sheetFormatPr defaultRowHeight="12.75"/>
  <cols>
    <col min="1" max="1" width="11.28515625" style="45" bestFit="1" customWidth="1"/>
    <col min="2" max="2" width="10.5703125" style="45" bestFit="1" customWidth="1"/>
    <col min="3" max="3" width="9.42578125" style="43" customWidth="1"/>
    <col min="4" max="4" width="45.85546875" style="44" customWidth="1"/>
    <col min="5" max="5" width="7.140625" style="45" customWidth="1"/>
    <col min="6" max="6" width="11" style="45" bestFit="1" customWidth="1"/>
    <col min="7" max="8" width="12.28515625" style="45" bestFit="1" customWidth="1"/>
    <col min="9" max="9" width="12.140625" style="45" bestFit="1" customWidth="1"/>
    <col min="10" max="10" width="15" style="45" bestFit="1" customWidth="1"/>
    <col min="11" max="11" width="15" style="46" bestFit="1" customWidth="1"/>
    <col min="12" max="12" width="11.7109375" style="47" bestFit="1" customWidth="1"/>
    <col min="13" max="13" width="12.42578125" style="48" bestFit="1" customWidth="1"/>
    <col min="14" max="14" width="11.5703125" style="48" bestFit="1" customWidth="1"/>
    <col min="15" max="25" width="8.28515625" style="13" bestFit="1" customWidth="1"/>
    <col min="26" max="16384" width="9.140625" style="13"/>
  </cols>
  <sheetData>
    <row r="1" spans="1:27" s="12" customFormat="1">
      <c r="A1" s="15"/>
      <c r="B1" s="14"/>
      <c r="C1" s="1"/>
      <c r="D1" s="2"/>
      <c r="E1" s="3"/>
      <c r="F1" s="3"/>
      <c r="G1" s="4"/>
      <c r="H1" s="5"/>
      <c r="I1" s="6"/>
      <c r="J1" s="7"/>
      <c r="K1" s="8"/>
      <c r="L1" s="9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2" customFormat="1">
      <c r="A2" s="15"/>
      <c r="B2" s="14"/>
      <c r="C2" s="1"/>
      <c r="D2" s="2"/>
      <c r="E2" s="3"/>
      <c r="F2" s="3"/>
      <c r="G2" s="4"/>
      <c r="H2" s="5"/>
      <c r="I2" s="6"/>
      <c r="J2" s="7"/>
      <c r="K2" s="8"/>
      <c r="L2" s="9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2" customFormat="1">
      <c r="A3" s="15"/>
      <c r="B3" s="14"/>
      <c r="C3" s="1"/>
      <c r="D3" s="2"/>
      <c r="E3" s="3"/>
      <c r="F3" s="3"/>
      <c r="G3" s="4"/>
      <c r="H3" s="5"/>
      <c r="I3" s="6"/>
      <c r="J3" s="7"/>
      <c r="K3" s="8"/>
      <c r="L3" s="9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>
      <c r="A4" s="15"/>
      <c r="B4" s="14"/>
      <c r="C4" s="1"/>
      <c r="D4" s="2"/>
      <c r="E4" s="3"/>
      <c r="F4" s="3"/>
      <c r="G4" s="4"/>
      <c r="H4" s="5"/>
      <c r="I4" s="6"/>
      <c r="J4" s="7"/>
      <c r="K4" s="8"/>
      <c r="L4" s="9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>
      <c r="A5" s="15"/>
      <c r="B5" s="14"/>
      <c r="C5" s="1"/>
      <c r="D5" s="2"/>
      <c r="E5" s="3"/>
      <c r="F5" s="3"/>
      <c r="G5" s="4"/>
      <c r="H5" s="5"/>
      <c r="I5" s="6"/>
      <c r="J5" s="7"/>
      <c r="K5" s="8"/>
      <c r="L5" s="9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2" customFormat="1">
      <c r="A6" s="15"/>
      <c r="B6" s="14"/>
      <c r="C6" s="1"/>
      <c r="D6" s="2"/>
      <c r="E6" s="3"/>
      <c r="F6" s="3"/>
      <c r="G6" s="4"/>
      <c r="H6" s="5"/>
      <c r="I6" s="6"/>
      <c r="J6" s="7"/>
      <c r="K6" s="194"/>
      <c r="L6" s="9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>
      <c r="A7" s="181" t="s">
        <v>188</v>
      </c>
      <c r="B7" s="138"/>
      <c r="C7" s="13"/>
      <c r="E7" s="14"/>
      <c r="F7" s="15"/>
      <c r="G7" s="16"/>
      <c r="H7" s="17"/>
      <c r="I7" s="18"/>
      <c r="J7" s="17"/>
      <c r="K7" s="195"/>
      <c r="L7" s="9"/>
      <c r="M7" s="10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>
      <c r="A8" s="181" t="s">
        <v>190</v>
      </c>
      <c r="B8" s="224" t="s">
        <v>189</v>
      </c>
      <c r="C8" s="19"/>
      <c r="E8" s="20"/>
      <c r="F8" s="20"/>
      <c r="G8" s="21"/>
      <c r="H8" s="22"/>
      <c r="I8" s="23"/>
      <c r="J8" s="22"/>
      <c r="K8" s="22"/>
      <c r="L8" s="9"/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>
      <c r="A9" s="181" t="s">
        <v>186</v>
      </c>
      <c r="B9" s="139"/>
      <c r="C9" s="1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27" ht="15">
      <c r="A10" s="162"/>
      <c r="B10" s="139"/>
      <c r="C10" s="1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27" ht="15" customHeight="1">
      <c r="A11" s="225" t="s">
        <v>72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7"/>
      <c r="L11" s="13"/>
      <c r="M11" s="13"/>
      <c r="N11" s="13"/>
    </row>
    <row r="12" spans="1:27" ht="25.5">
      <c r="A12" s="119" t="s">
        <v>0</v>
      </c>
      <c r="B12" s="119" t="s">
        <v>0</v>
      </c>
      <c r="C12" s="119" t="s">
        <v>1</v>
      </c>
      <c r="D12" s="120" t="s">
        <v>2</v>
      </c>
      <c r="E12" s="120" t="s">
        <v>3</v>
      </c>
      <c r="F12" s="121" t="s">
        <v>4</v>
      </c>
      <c r="G12" s="122" t="s">
        <v>5</v>
      </c>
      <c r="H12" s="123" t="s">
        <v>6</v>
      </c>
      <c r="I12" s="122" t="s">
        <v>7</v>
      </c>
      <c r="J12" s="123" t="s">
        <v>8</v>
      </c>
      <c r="K12" s="124" t="s">
        <v>9</v>
      </c>
      <c r="L12" s="13"/>
      <c r="M12" s="13"/>
      <c r="N12" s="13"/>
    </row>
    <row r="13" spans="1:27">
      <c r="A13" s="163" t="s">
        <v>71</v>
      </c>
      <c r="B13" s="140"/>
      <c r="C13" s="127"/>
      <c r="D13" s="128" t="s">
        <v>87</v>
      </c>
      <c r="E13" s="129"/>
      <c r="F13" s="129"/>
      <c r="G13" s="129"/>
      <c r="H13" s="130"/>
      <c r="I13" s="129"/>
      <c r="J13" s="131">
        <f>SUM(J14:J16)</f>
        <v>11368.03</v>
      </c>
      <c r="K13" s="168"/>
      <c r="L13" s="13"/>
      <c r="M13" s="13"/>
      <c r="N13" s="13"/>
    </row>
    <row r="14" spans="1:27">
      <c r="A14" s="161" t="s">
        <v>118</v>
      </c>
      <c r="B14" s="141" t="s">
        <v>11</v>
      </c>
      <c r="C14" s="135" t="s">
        <v>194</v>
      </c>
      <c r="D14" s="223" t="s">
        <v>193</v>
      </c>
      <c r="E14" s="147" t="s">
        <v>88</v>
      </c>
      <c r="F14" s="146">
        <v>183</v>
      </c>
      <c r="G14" s="166">
        <v>4.5999999999999996</v>
      </c>
      <c r="H14" s="172">
        <f>G14*(1+$C$79)</f>
        <v>5.94</v>
      </c>
      <c r="I14" s="166">
        <f t="shared" ref="I14" si="0">TRUNC(F14*G14,2)</f>
        <v>841.8</v>
      </c>
      <c r="J14" s="172">
        <f t="shared" ref="J14" si="1">TRUNC(F14*H14,2)</f>
        <v>1087.02</v>
      </c>
      <c r="K14" s="124"/>
      <c r="L14" s="13"/>
      <c r="M14" s="13"/>
      <c r="N14" s="13"/>
    </row>
    <row r="15" spans="1:27">
      <c r="A15" s="161" t="s">
        <v>119</v>
      </c>
      <c r="B15" s="141" t="s">
        <v>11</v>
      </c>
      <c r="C15" s="165" t="s">
        <v>191</v>
      </c>
      <c r="D15" s="159" t="s">
        <v>192</v>
      </c>
      <c r="E15" s="147" t="s">
        <v>88</v>
      </c>
      <c r="F15" s="157">
        <f>F14</f>
        <v>183</v>
      </c>
      <c r="G15" s="166">
        <v>1.92</v>
      </c>
      <c r="H15" s="172">
        <f>G15*(1+$C$79)</f>
        <v>2.48</v>
      </c>
      <c r="I15" s="166">
        <f t="shared" ref="I15" si="2">TRUNC(F15*G15,2)</f>
        <v>351.36</v>
      </c>
      <c r="J15" s="172">
        <f t="shared" ref="J15" si="3">TRUNC(F15*H15,2)</f>
        <v>453.84</v>
      </c>
      <c r="K15" s="124"/>
      <c r="L15" s="13"/>
      <c r="M15" s="13"/>
      <c r="N15" s="13"/>
    </row>
    <row r="16" spans="1:27" ht="25.5">
      <c r="A16" s="161" t="s">
        <v>120</v>
      </c>
      <c r="B16" s="165" t="s">
        <v>13</v>
      </c>
      <c r="C16" s="135">
        <v>94342</v>
      </c>
      <c r="D16" s="126" t="s">
        <v>195</v>
      </c>
      <c r="E16" s="147" t="s">
        <v>90</v>
      </c>
      <c r="F16" s="157">
        <f>F14*0.4*1.3</f>
        <v>95.16</v>
      </c>
      <c r="G16" s="166">
        <v>80.02</v>
      </c>
      <c r="H16" s="172">
        <f>G16*(1+$C$79)</f>
        <v>103.27</v>
      </c>
      <c r="I16" s="166">
        <f t="shared" ref="I16" si="4">TRUNC(F16*G16,2)</f>
        <v>7614.7</v>
      </c>
      <c r="J16" s="172">
        <f t="shared" ref="J16" si="5">TRUNC(F16*H16,2)</f>
        <v>9827.17</v>
      </c>
      <c r="K16" s="124"/>
      <c r="L16" s="13"/>
      <c r="M16" s="13"/>
      <c r="N16" s="13"/>
    </row>
    <row r="17" spans="1:14">
      <c r="A17" s="163" t="s">
        <v>102</v>
      </c>
      <c r="B17" s="140"/>
      <c r="C17" s="127"/>
      <c r="D17" s="128" t="s">
        <v>200</v>
      </c>
      <c r="E17" s="129"/>
      <c r="F17" s="129"/>
      <c r="G17" s="129"/>
      <c r="H17" s="130"/>
      <c r="I17" s="129"/>
      <c r="J17" s="131">
        <f>SUM(J18:J29)</f>
        <v>21743.9</v>
      </c>
      <c r="K17" s="168"/>
      <c r="L17" s="13"/>
      <c r="M17" s="13"/>
      <c r="N17" s="13"/>
    </row>
    <row r="18" spans="1:14">
      <c r="A18" s="161" t="s">
        <v>107</v>
      </c>
      <c r="B18" s="141" t="s">
        <v>11</v>
      </c>
      <c r="C18" s="125" t="s">
        <v>74</v>
      </c>
      <c r="D18" s="126" t="s">
        <v>75</v>
      </c>
      <c r="E18" s="147" t="s">
        <v>90</v>
      </c>
      <c r="F18" s="148">
        <v>5.3</v>
      </c>
      <c r="G18" s="166">
        <v>48.06</v>
      </c>
      <c r="H18" s="172">
        <f>G18*(1+$C$79)</f>
        <v>62.03</v>
      </c>
      <c r="I18" s="166">
        <f t="shared" ref="I18" si="6">TRUNC(F18*G18,2)</f>
        <v>254.71</v>
      </c>
      <c r="J18" s="172">
        <f t="shared" ref="J18" si="7">TRUNC(F18*H18,2)</f>
        <v>328.75</v>
      </c>
      <c r="K18" s="124"/>
      <c r="L18" s="13"/>
      <c r="M18" s="13"/>
      <c r="N18" s="13"/>
    </row>
    <row r="19" spans="1:14">
      <c r="A19" s="161" t="s">
        <v>132</v>
      </c>
      <c r="B19" s="141" t="s">
        <v>11</v>
      </c>
      <c r="C19" s="125" t="s">
        <v>76</v>
      </c>
      <c r="D19" s="126" t="s">
        <v>77</v>
      </c>
      <c r="E19" s="147" t="s">
        <v>90</v>
      </c>
      <c r="F19" s="148">
        <f>F18*0.5</f>
        <v>2.65</v>
      </c>
      <c r="G19" s="166">
        <v>51.38</v>
      </c>
      <c r="H19" s="172">
        <f>G19*(1+$C$79)</f>
        <v>66.31</v>
      </c>
      <c r="I19" s="166">
        <f t="shared" ref="I19:I29" si="8">TRUNC(F19*G19,2)</f>
        <v>136.15</v>
      </c>
      <c r="J19" s="172">
        <f t="shared" ref="J19:J29" si="9">TRUNC(F19*H19,2)</f>
        <v>175.72</v>
      </c>
      <c r="K19" s="124"/>
      <c r="L19" s="13"/>
      <c r="M19" s="13"/>
      <c r="N19" s="13"/>
    </row>
    <row r="20" spans="1:14" ht="25.5">
      <c r="A20" s="161" t="s">
        <v>135</v>
      </c>
      <c r="B20" s="141" t="s">
        <v>78</v>
      </c>
      <c r="C20" s="125" t="s">
        <v>79</v>
      </c>
      <c r="D20" s="155" t="s">
        <v>91</v>
      </c>
      <c r="E20" s="147" t="s">
        <v>90</v>
      </c>
      <c r="F20" s="148">
        <f>0.6*0.6*0.1*7</f>
        <v>0.25</v>
      </c>
      <c r="G20" s="166">
        <v>545.57000000000005</v>
      </c>
      <c r="H20" s="172">
        <f>G20*(1+$C$79)</f>
        <v>704.11</v>
      </c>
      <c r="I20" s="166">
        <f t="shared" si="8"/>
        <v>136.38999999999999</v>
      </c>
      <c r="J20" s="172">
        <f t="shared" si="9"/>
        <v>176.02</v>
      </c>
      <c r="K20" s="124"/>
      <c r="L20" s="13"/>
      <c r="M20" s="13"/>
      <c r="N20" s="13"/>
    </row>
    <row r="21" spans="1:14" ht="25.5">
      <c r="A21" s="161" t="s">
        <v>137</v>
      </c>
      <c r="B21" s="141" t="s">
        <v>13</v>
      </c>
      <c r="C21" s="141" t="s">
        <v>117</v>
      </c>
      <c r="D21" s="145" t="s">
        <v>95</v>
      </c>
      <c r="E21" s="147" t="s">
        <v>88</v>
      </c>
      <c r="F21" s="148">
        <v>28</v>
      </c>
      <c r="G21" s="166">
        <v>32.64</v>
      </c>
      <c r="H21" s="172">
        <f>G21*(1+$C$79)</f>
        <v>42.13</v>
      </c>
      <c r="I21" s="166">
        <f t="shared" si="8"/>
        <v>913.92</v>
      </c>
      <c r="J21" s="172">
        <f t="shared" si="9"/>
        <v>1179.6400000000001</v>
      </c>
      <c r="K21" s="124"/>
      <c r="L21" s="13"/>
      <c r="M21" s="13"/>
      <c r="N21" s="13"/>
    </row>
    <row r="22" spans="1:14" ht="25.5">
      <c r="A22" s="161" t="s">
        <v>137</v>
      </c>
      <c r="B22" s="165" t="s">
        <v>13</v>
      </c>
      <c r="C22" s="165" t="s">
        <v>121</v>
      </c>
      <c r="D22" s="167" t="s">
        <v>179</v>
      </c>
      <c r="E22" s="147" t="s">
        <v>92</v>
      </c>
      <c r="F22" s="148">
        <v>41.6</v>
      </c>
      <c r="G22" s="166">
        <v>11.87</v>
      </c>
      <c r="H22" s="172">
        <f>G22*(1+$C$79)</f>
        <v>15.32</v>
      </c>
      <c r="I22" s="166">
        <f t="shared" si="8"/>
        <v>493.79</v>
      </c>
      <c r="J22" s="172">
        <f t="shared" si="9"/>
        <v>637.30999999999995</v>
      </c>
      <c r="K22" s="124"/>
      <c r="L22" s="13"/>
      <c r="M22" s="13"/>
      <c r="N22" s="13"/>
    </row>
    <row r="23" spans="1:14" ht="25.5">
      <c r="A23" s="161" t="s">
        <v>138</v>
      </c>
      <c r="B23" s="141" t="s">
        <v>78</v>
      </c>
      <c r="C23" s="125" t="s">
        <v>80</v>
      </c>
      <c r="D23" s="126" t="s">
        <v>81</v>
      </c>
      <c r="E23" s="147" t="s">
        <v>92</v>
      </c>
      <c r="F23" s="148">
        <v>22</v>
      </c>
      <c r="G23" s="166">
        <v>16.55</v>
      </c>
      <c r="H23" s="172">
        <f>G23*(1+$C$79)</f>
        <v>21.36</v>
      </c>
      <c r="I23" s="166">
        <f t="shared" si="8"/>
        <v>364.1</v>
      </c>
      <c r="J23" s="172">
        <f t="shared" si="9"/>
        <v>469.92</v>
      </c>
      <c r="K23" s="124"/>
      <c r="L23" s="13"/>
      <c r="M23" s="13"/>
      <c r="N23" s="13"/>
    </row>
    <row r="24" spans="1:14" ht="25.5">
      <c r="A24" s="161" t="s">
        <v>108</v>
      </c>
      <c r="B24" s="141" t="s">
        <v>13</v>
      </c>
      <c r="C24" s="165" t="s">
        <v>122</v>
      </c>
      <c r="D24" s="145" t="s">
        <v>93</v>
      </c>
      <c r="E24" s="147" t="s">
        <v>92</v>
      </c>
      <c r="F24" s="148">
        <v>27.5</v>
      </c>
      <c r="G24" s="166">
        <v>12.42</v>
      </c>
      <c r="H24" s="172">
        <f>G24*(1+$C$79)</f>
        <v>16.03</v>
      </c>
      <c r="I24" s="166">
        <f t="shared" si="8"/>
        <v>341.55</v>
      </c>
      <c r="J24" s="172">
        <f t="shared" si="9"/>
        <v>440.82</v>
      </c>
      <c r="K24" s="124"/>
      <c r="L24" s="13"/>
      <c r="M24" s="13"/>
      <c r="N24" s="13"/>
    </row>
    <row r="25" spans="1:14" ht="25.5">
      <c r="A25" s="161" t="s">
        <v>109</v>
      </c>
      <c r="B25" s="141" t="s">
        <v>13</v>
      </c>
      <c r="C25" s="165" t="s">
        <v>123</v>
      </c>
      <c r="D25" s="145" t="s">
        <v>94</v>
      </c>
      <c r="E25" s="147" t="s">
        <v>92</v>
      </c>
      <c r="F25" s="148">
        <v>71.599999999999994</v>
      </c>
      <c r="G25" s="166">
        <v>11.52</v>
      </c>
      <c r="H25" s="172">
        <f>G25*(1+$C$79)</f>
        <v>14.87</v>
      </c>
      <c r="I25" s="166">
        <f t="shared" si="8"/>
        <v>824.83</v>
      </c>
      <c r="J25" s="172">
        <f t="shared" si="9"/>
        <v>1064.69</v>
      </c>
      <c r="K25" s="124"/>
      <c r="L25" s="13"/>
      <c r="M25" s="13"/>
      <c r="N25" s="13"/>
    </row>
    <row r="26" spans="1:14" ht="25.5">
      <c r="A26" s="161" t="s">
        <v>110</v>
      </c>
      <c r="B26" s="141" t="s">
        <v>11</v>
      </c>
      <c r="C26" s="135" t="s">
        <v>197</v>
      </c>
      <c r="D26" s="145" t="s">
        <v>196</v>
      </c>
      <c r="E26" s="147" t="s">
        <v>88</v>
      </c>
      <c r="F26" s="148">
        <v>75.599999999999994</v>
      </c>
      <c r="G26" s="166">
        <v>61.68</v>
      </c>
      <c r="H26" s="172">
        <f>G26*(1+$C$79)</f>
        <v>79.599999999999994</v>
      </c>
      <c r="I26" s="166">
        <f t="shared" si="8"/>
        <v>4663</v>
      </c>
      <c r="J26" s="172">
        <f t="shared" si="9"/>
        <v>6017.76</v>
      </c>
      <c r="K26" s="124"/>
      <c r="L26" s="13"/>
      <c r="M26" s="13"/>
      <c r="N26" s="13"/>
    </row>
    <row r="27" spans="1:14" ht="25.5">
      <c r="A27" s="161" t="s">
        <v>148</v>
      </c>
      <c r="B27" s="141" t="s">
        <v>11</v>
      </c>
      <c r="C27" s="135" t="s">
        <v>199</v>
      </c>
      <c r="D27" s="245" t="s">
        <v>198</v>
      </c>
      <c r="E27" s="149" t="s">
        <v>90</v>
      </c>
      <c r="F27" s="246">
        <v>4.42</v>
      </c>
      <c r="G27" s="166">
        <v>721.93</v>
      </c>
      <c r="H27" s="172">
        <f>G27*(1+$C$79)</f>
        <v>931.72</v>
      </c>
      <c r="I27" s="166">
        <f t="shared" si="8"/>
        <v>3190.93</v>
      </c>
      <c r="J27" s="172">
        <f t="shared" si="9"/>
        <v>4118.2</v>
      </c>
      <c r="K27" s="124"/>
      <c r="L27" s="13"/>
      <c r="M27" s="13"/>
      <c r="N27" s="13"/>
    </row>
    <row r="28" spans="1:14">
      <c r="A28" s="161" t="s">
        <v>150</v>
      </c>
      <c r="B28" s="141" t="s">
        <v>11</v>
      </c>
      <c r="C28" s="135" t="s">
        <v>203</v>
      </c>
      <c r="D28" s="245" t="s">
        <v>204</v>
      </c>
      <c r="E28" s="147" t="s">
        <v>88</v>
      </c>
      <c r="F28" s="247">
        <v>31.11</v>
      </c>
      <c r="G28" s="166">
        <v>129.22</v>
      </c>
      <c r="H28" s="172">
        <f>G28*(1+$C$79)</f>
        <v>166.77</v>
      </c>
      <c r="I28" s="166">
        <f t="shared" si="8"/>
        <v>4020.03</v>
      </c>
      <c r="J28" s="172">
        <f t="shared" si="9"/>
        <v>5188.21</v>
      </c>
      <c r="K28" s="244"/>
      <c r="L28" s="13"/>
      <c r="M28" s="13"/>
      <c r="N28" s="13"/>
    </row>
    <row r="29" spans="1:14">
      <c r="A29" s="161" t="s">
        <v>152</v>
      </c>
      <c r="B29" s="141" t="s">
        <v>11</v>
      </c>
      <c r="C29" s="135" t="s">
        <v>206</v>
      </c>
      <c r="D29" s="245" t="s">
        <v>205</v>
      </c>
      <c r="E29" s="147" t="s">
        <v>88</v>
      </c>
      <c r="F29" s="247">
        <v>31.11</v>
      </c>
      <c r="G29" s="166">
        <v>48.49</v>
      </c>
      <c r="H29" s="172">
        <f>G29*(1+$C$79)</f>
        <v>62.58</v>
      </c>
      <c r="I29" s="166">
        <f t="shared" si="8"/>
        <v>1508.52</v>
      </c>
      <c r="J29" s="172">
        <f t="shared" si="9"/>
        <v>1946.86</v>
      </c>
      <c r="K29" s="244"/>
      <c r="L29" s="13"/>
      <c r="M29" s="13"/>
      <c r="N29" s="13"/>
    </row>
    <row r="30" spans="1:14">
      <c r="A30" s="163" t="s">
        <v>73</v>
      </c>
      <c r="B30" s="140"/>
      <c r="C30" s="127"/>
      <c r="D30" s="128" t="s">
        <v>212</v>
      </c>
      <c r="E30" s="129"/>
      <c r="F30" s="129"/>
      <c r="G30" s="129"/>
      <c r="H30" s="130"/>
      <c r="I30" s="129"/>
      <c r="J30" s="131">
        <f>SUM(J31:J35)</f>
        <v>105303.9</v>
      </c>
      <c r="K30" s="168"/>
      <c r="L30" s="13"/>
      <c r="M30" s="13"/>
      <c r="N30" s="13"/>
    </row>
    <row r="31" spans="1:14" ht="25.5">
      <c r="A31" s="161" t="s">
        <v>103</v>
      </c>
      <c r="B31" s="248" t="s">
        <v>133</v>
      </c>
      <c r="C31" s="165" t="s">
        <v>201</v>
      </c>
      <c r="D31" s="158" t="s">
        <v>202</v>
      </c>
      <c r="E31" s="243" t="s">
        <v>10</v>
      </c>
      <c r="F31" s="148">
        <v>3</v>
      </c>
      <c r="G31" s="166">
        <f>COMPOSIÇÕES!$F$29</f>
        <v>82.83</v>
      </c>
      <c r="H31" s="172">
        <f>G31*(1+$C$79)</f>
        <v>106.9</v>
      </c>
      <c r="I31" s="166">
        <f t="shared" ref="I31" si="10">TRUNC(F31*G31,2)</f>
        <v>248.49</v>
      </c>
      <c r="J31" s="172">
        <f t="shared" ref="J31" si="11">TRUNC(F31*H31,2)</f>
        <v>320.7</v>
      </c>
      <c r="K31" s="124"/>
      <c r="L31" s="13"/>
      <c r="M31" s="13"/>
      <c r="N31" s="13"/>
    </row>
    <row r="32" spans="1:14" ht="25.5">
      <c r="A32" s="161" t="s">
        <v>104</v>
      </c>
      <c r="B32" s="248" t="s">
        <v>134</v>
      </c>
      <c r="C32" s="165" t="s">
        <v>201</v>
      </c>
      <c r="D32" s="167" t="s">
        <v>269</v>
      </c>
      <c r="E32" s="243" t="s">
        <v>10</v>
      </c>
      <c r="F32" s="148">
        <v>14</v>
      </c>
      <c r="G32" s="166">
        <f>COMPOSIÇÕES!$F$46</f>
        <v>182.57</v>
      </c>
      <c r="H32" s="172">
        <f>G32*(1+$C$79)</f>
        <v>235.62</v>
      </c>
      <c r="I32" s="166">
        <f t="shared" ref="I32:I33" si="12">TRUNC(F32*G32,2)</f>
        <v>2555.98</v>
      </c>
      <c r="J32" s="172">
        <f t="shared" ref="J32:J33" si="13">TRUNC(F32*H32,2)</f>
        <v>3298.68</v>
      </c>
      <c r="K32" s="124"/>
      <c r="L32" s="13"/>
      <c r="M32" s="13"/>
      <c r="N32" s="13"/>
    </row>
    <row r="33" spans="1:14">
      <c r="A33" s="161" t="s">
        <v>105</v>
      </c>
      <c r="B33" s="165" t="s">
        <v>11</v>
      </c>
      <c r="C33" s="161" t="s">
        <v>139</v>
      </c>
      <c r="D33" s="158" t="s">
        <v>221</v>
      </c>
      <c r="E33" s="149" t="s">
        <v>88</v>
      </c>
      <c r="F33" s="169">
        <f>31*7.4</f>
        <v>229.4</v>
      </c>
      <c r="G33" s="166">
        <v>276.48</v>
      </c>
      <c r="H33" s="172">
        <f>G33*(1+$C$79)</f>
        <v>356.83</v>
      </c>
      <c r="I33" s="166">
        <f t="shared" si="12"/>
        <v>63424.51</v>
      </c>
      <c r="J33" s="172">
        <f t="shared" si="13"/>
        <v>81856.800000000003</v>
      </c>
      <c r="K33" s="124"/>
      <c r="L33" s="13"/>
      <c r="M33" s="13"/>
      <c r="N33" s="13"/>
    </row>
    <row r="34" spans="1:14" ht="25.5">
      <c r="A34" s="161" t="s">
        <v>106</v>
      </c>
      <c r="B34" s="165" t="s">
        <v>11</v>
      </c>
      <c r="C34" s="161" t="s">
        <v>209</v>
      </c>
      <c r="D34" s="249" t="s">
        <v>211</v>
      </c>
      <c r="E34" s="151" t="s">
        <v>210</v>
      </c>
      <c r="F34" s="247">
        <v>180</v>
      </c>
      <c r="G34" s="166">
        <v>24.49</v>
      </c>
      <c r="H34" s="172">
        <f>G34*(1+$C$79)</f>
        <v>31.61</v>
      </c>
      <c r="I34" s="166">
        <f t="shared" ref="I34:I35" si="14">TRUNC(F34*G34,2)</f>
        <v>4408.2</v>
      </c>
      <c r="J34" s="172">
        <f t="shared" ref="J34:J35" si="15">TRUNC(F34*H34,2)</f>
        <v>5689.8</v>
      </c>
      <c r="K34" s="124"/>
      <c r="L34" s="13"/>
      <c r="M34" s="13"/>
      <c r="N34" s="13"/>
    </row>
    <row r="35" spans="1:14">
      <c r="A35" s="161" t="s">
        <v>208</v>
      </c>
      <c r="B35" s="165" t="s">
        <v>11</v>
      </c>
      <c r="C35" s="161" t="s">
        <v>131</v>
      </c>
      <c r="D35" s="158" t="s">
        <v>140</v>
      </c>
      <c r="E35" s="250" t="s">
        <v>88</v>
      </c>
      <c r="F35" s="251">
        <f>F33</f>
        <v>229.4</v>
      </c>
      <c r="G35" s="166">
        <v>47.75</v>
      </c>
      <c r="H35" s="172">
        <f>G35*(1+$C$79)</f>
        <v>61.63</v>
      </c>
      <c r="I35" s="166">
        <f t="shared" si="14"/>
        <v>10953.85</v>
      </c>
      <c r="J35" s="172">
        <f t="shared" si="15"/>
        <v>14137.92</v>
      </c>
      <c r="K35" s="124"/>
      <c r="L35" s="13"/>
      <c r="M35" s="13"/>
      <c r="N35" s="13"/>
    </row>
    <row r="36" spans="1:14">
      <c r="A36" s="163" t="s">
        <v>82</v>
      </c>
      <c r="B36" s="140"/>
      <c r="C36" s="127"/>
      <c r="D36" s="128" t="s">
        <v>96</v>
      </c>
      <c r="E36" s="129"/>
      <c r="F36" s="129"/>
      <c r="G36" s="129"/>
      <c r="H36" s="130"/>
      <c r="I36" s="129"/>
      <c r="J36" s="170">
        <f>SUM(J37:J39)</f>
        <v>6440.54</v>
      </c>
      <c r="K36" s="131"/>
      <c r="L36" s="13"/>
      <c r="M36" s="13"/>
      <c r="N36" s="13"/>
    </row>
    <row r="37" spans="1:14">
      <c r="A37" s="161" t="s">
        <v>213</v>
      </c>
      <c r="B37" s="161" t="s">
        <v>11</v>
      </c>
      <c r="C37" s="161" t="s">
        <v>124</v>
      </c>
      <c r="D37" s="145" t="s">
        <v>97</v>
      </c>
      <c r="E37" s="147" t="s">
        <v>88</v>
      </c>
      <c r="F37" s="148">
        <v>68.2</v>
      </c>
      <c r="G37" s="166">
        <v>65.709999999999994</v>
      </c>
      <c r="H37" s="172">
        <f>G37*(1+$C$79)</f>
        <v>84.81</v>
      </c>
      <c r="I37" s="166">
        <f t="shared" ref="I37" si="16">TRUNC(F37*G37,2)</f>
        <v>4481.42</v>
      </c>
      <c r="J37" s="172">
        <f t="shared" ref="J37" si="17">TRUNC(F37*H37,2)</f>
        <v>5784.04</v>
      </c>
      <c r="K37" s="124"/>
      <c r="L37" s="13"/>
      <c r="M37" s="13"/>
      <c r="N37" s="13"/>
    </row>
    <row r="38" spans="1:14">
      <c r="A38" s="161" t="s">
        <v>214</v>
      </c>
      <c r="B38" s="165" t="s">
        <v>13</v>
      </c>
      <c r="C38" s="165" t="s">
        <v>216</v>
      </c>
      <c r="D38" s="167" t="s">
        <v>136</v>
      </c>
      <c r="E38" s="147" t="s">
        <v>98</v>
      </c>
      <c r="F38" s="148">
        <v>5</v>
      </c>
      <c r="G38" s="166">
        <v>72.510000000000005</v>
      </c>
      <c r="H38" s="172">
        <f>G38*(1+$C$79)</f>
        <v>93.58</v>
      </c>
      <c r="I38" s="166">
        <f t="shared" ref="I38" si="18">TRUNC(F38*G38,2)</f>
        <v>362.55</v>
      </c>
      <c r="J38" s="172">
        <f t="shared" ref="J38" si="19">TRUNC(F38*H38,2)</f>
        <v>467.9</v>
      </c>
      <c r="K38" s="124"/>
      <c r="L38" s="13"/>
      <c r="M38" s="13"/>
      <c r="N38" s="13"/>
    </row>
    <row r="39" spans="1:14">
      <c r="A39" s="161" t="s">
        <v>215</v>
      </c>
      <c r="B39" s="165" t="s">
        <v>11</v>
      </c>
      <c r="C39" s="161" t="s">
        <v>181</v>
      </c>
      <c r="D39" s="158" t="s">
        <v>180</v>
      </c>
      <c r="E39" s="147" t="s">
        <v>88</v>
      </c>
      <c r="F39" s="148">
        <v>0.98</v>
      </c>
      <c r="G39" s="166">
        <v>149.12</v>
      </c>
      <c r="H39" s="172">
        <f>G39*(1+$C$79)</f>
        <v>192.45</v>
      </c>
      <c r="I39" s="166">
        <f t="shared" ref="I39" si="20">TRUNC(F39*G39,2)</f>
        <v>146.13</v>
      </c>
      <c r="J39" s="172">
        <f t="shared" ref="J39" si="21">TRUNC(F39*H39,2)</f>
        <v>188.6</v>
      </c>
      <c r="K39" s="124"/>
      <c r="L39" s="13"/>
      <c r="M39" s="13"/>
      <c r="N39" s="13"/>
    </row>
    <row r="40" spans="1:14">
      <c r="A40" s="163" t="s">
        <v>83</v>
      </c>
      <c r="B40" s="140"/>
      <c r="C40" s="127"/>
      <c r="D40" s="128" t="s">
        <v>112</v>
      </c>
      <c r="E40" s="129"/>
      <c r="F40" s="129"/>
      <c r="G40" s="129"/>
      <c r="H40" s="130"/>
      <c r="I40" s="129"/>
      <c r="J40" s="170">
        <f>SUM(J41:J51)</f>
        <v>23186.720000000001</v>
      </c>
      <c r="K40" s="131"/>
      <c r="L40" s="13"/>
      <c r="M40" s="13"/>
      <c r="N40" s="13"/>
    </row>
    <row r="41" spans="1:14" ht="51">
      <c r="A41" s="161" t="s">
        <v>84</v>
      </c>
      <c r="B41" s="141" t="s">
        <v>13</v>
      </c>
      <c r="C41" s="141">
        <v>87879</v>
      </c>
      <c r="D41" s="133" t="s">
        <v>113</v>
      </c>
      <c r="E41" s="149" t="s">
        <v>88</v>
      </c>
      <c r="F41" s="150">
        <f>F37*2*1.1</f>
        <v>150.04</v>
      </c>
      <c r="G41" s="166">
        <v>3.55</v>
      </c>
      <c r="H41" s="172">
        <f>G41*(1+$C$79)</f>
        <v>4.58</v>
      </c>
      <c r="I41" s="166">
        <f t="shared" ref="I41" si="22">TRUNC(F41*G41,2)</f>
        <v>532.64</v>
      </c>
      <c r="J41" s="172">
        <f t="shared" ref="J41" si="23">TRUNC(F41*H41,2)</f>
        <v>687.18</v>
      </c>
      <c r="K41" s="124"/>
      <c r="L41" s="13"/>
      <c r="M41" s="13"/>
      <c r="N41" s="13"/>
    </row>
    <row r="42" spans="1:14" ht="51">
      <c r="A42" s="161" t="s">
        <v>85</v>
      </c>
      <c r="B42" s="141" t="s">
        <v>13</v>
      </c>
      <c r="C42" s="141" t="s">
        <v>125</v>
      </c>
      <c r="D42" s="133" t="s">
        <v>126</v>
      </c>
      <c r="E42" s="151" t="s">
        <v>88</v>
      </c>
      <c r="F42" s="152">
        <f>F41</f>
        <v>150.04</v>
      </c>
      <c r="G42" s="166">
        <v>36.450000000000003</v>
      </c>
      <c r="H42" s="172">
        <f>G42*(1+$C$79)</f>
        <v>47.04</v>
      </c>
      <c r="I42" s="166">
        <f t="shared" ref="I42" si="24">TRUNC(F42*G42,2)</f>
        <v>5468.95</v>
      </c>
      <c r="J42" s="172">
        <f t="shared" ref="J42" si="25">TRUNC(F42*H42,2)</f>
        <v>7057.88</v>
      </c>
      <c r="K42" s="124"/>
      <c r="L42" s="13"/>
      <c r="M42" s="13"/>
      <c r="N42" s="13"/>
    </row>
    <row r="43" spans="1:14" ht="51">
      <c r="A43" s="161" t="s">
        <v>86</v>
      </c>
      <c r="B43" s="141" t="s">
        <v>13</v>
      </c>
      <c r="C43" s="141" t="s">
        <v>217</v>
      </c>
      <c r="D43" s="133" t="s">
        <v>218</v>
      </c>
      <c r="E43" s="151" t="s">
        <v>88</v>
      </c>
      <c r="F43" s="152">
        <v>28.9</v>
      </c>
      <c r="G43" s="166">
        <v>4.84</v>
      </c>
      <c r="H43" s="172">
        <f>G43*(1+$C$79)</f>
        <v>6.25</v>
      </c>
      <c r="I43" s="166">
        <f t="shared" ref="I43:I44" si="26">TRUNC(F43*G43,2)</f>
        <v>139.87</v>
      </c>
      <c r="J43" s="172">
        <f t="shared" ref="J43:J44" si="27">TRUNC(F43*H43,2)</f>
        <v>180.62</v>
      </c>
      <c r="K43" s="124"/>
      <c r="L43" s="13"/>
      <c r="M43" s="13"/>
      <c r="N43" s="13"/>
    </row>
    <row r="44" spans="1:14" ht="38.25">
      <c r="A44" s="161" t="s">
        <v>114</v>
      </c>
      <c r="B44" s="141" t="s">
        <v>13</v>
      </c>
      <c r="C44" s="141" t="s">
        <v>220</v>
      </c>
      <c r="D44" s="133" t="s">
        <v>219</v>
      </c>
      <c r="E44" s="151" t="s">
        <v>88</v>
      </c>
      <c r="F44" s="152">
        <v>28.9</v>
      </c>
      <c r="G44" s="166">
        <v>30.28</v>
      </c>
      <c r="H44" s="172">
        <f>G44*(1+$C$79)</f>
        <v>39.08</v>
      </c>
      <c r="I44" s="166">
        <f t="shared" si="26"/>
        <v>875.09</v>
      </c>
      <c r="J44" s="172">
        <f t="shared" si="27"/>
        <v>1129.4100000000001</v>
      </c>
      <c r="K44" s="124"/>
      <c r="L44" s="13"/>
      <c r="M44" s="13"/>
      <c r="N44" s="13"/>
    </row>
    <row r="45" spans="1:14">
      <c r="A45" s="153"/>
      <c r="B45" s="141"/>
      <c r="C45" s="132"/>
      <c r="D45" s="137" t="s">
        <v>141</v>
      </c>
      <c r="E45" s="154"/>
      <c r="F45" s="154"/>
      <c r="G45" s="166"/>
      <c r="H45" s="172"/>
      <c r="I45" s="166"/>
      <c r="J45" s="172"/>
      <c r="K45" s="134"/>
      <c r="L45" s="13"/>
      <c r="M45" s="13"/>
      <c r="N45" s="13"/>
    </row>
    <row r="46" spans="1:14" ht="25.5">
      <c r="A46" s="161" t="s">
        <v>115</v>
      </c>
      <c r="B46" s="141" t="s">
        <v>13</v>
      </c>
      <c r="C46" s="141" t="s">
        <v>127</v>
      </c>
      <c r="D46" s="133" t="s">
        <v>128</v>
      </c>
      <c r="E46" s="156" t="s">
        <v>88</v>
      </c>
      <c r="F46" s="160">
        <f>F42</f>
        <v>150.04</v>
      </c>
      <c r="G46" s="166">
        <v>1.99</v>
      </c>
      <c r="H46" s="172">
        <f>G46*(1+$C$79)</f>
        <v>2.57</v>
      </c>
      <c r="I46" s="166">
        <f t="shared" ref="I46" si="28">TRUNC(F46*G46,2)</f>
        <v>298.57</v>
      </c>
      <c r="J46" s="172">
        <f t="shared" ref="J46" si="29">TRUNC(F46*H46,2)</f>
        <v>385.6</v>
      </c>
      <c r="K46" s="124"/>
      <c r="L46" s="13"/>
      <c r="M46" s="13"/>
      <c r="N46" s="13"/>
    </row>
    <row r="47" spans="1:14" ht="25.5">
      <c r="A47" s="161" t="s">
        <v>116</v>
      </c>
      <c r="B47" s="141" t="s">
        <v>13</v>
      </c>
      <c r="C47" s="141" t="s">
        <v>129</v>
      </c>
      <c r="D47" s="133" t="s">
        <v>142</v>
      </c>
      <c r="E47" s="156" t="s">
        <v>88</v>
      </c>
      <c r="F47" s="160">
        <f>F46</f>
        <v>150.04</v>
      </c>
      <c r="G47" s="166">
        <v>12.82</v>
      </c>
      <c r="H47" s="172">
        <f>G47*(1+$C$79)</f>
        <v>16.55</v>
      </c>
      <c r="I47" s="166">
        <f t="shared" ref="I47" si="30">TRUNC(F47*G47,2)</f>
        <v>1923.51</v>
      </c>
      <c r="J47" s="172">
        <f t="shared" ref="J47" si="31">TRUNC(F47*H47,2)</f>
        <v>2483.16</v>
      </c>
      <c r="K47" s="134"/>
      <c r="L47" s="13"/>
      <c r="M47" s="13"/>
      <c r="N47" s="13"/>
    </row>
    <row r="48" spans="1:14" ht="25.5">
      <c r="A48" s="161" t="s">
        <v>222</v>
      </c>
      <c r="B48" s="141" t="s">
        <v>13</v>
      </c>
      <c r="C48" s="141" t="s">
        <v>144</v>
      </c>
      <c r="D48" s="133" t="s">
        <v>143</v>
      </c>
      <c r="E48" s="156" t="s">
        <v>88</v>
      </c>
      <c r="F48" s="160">
        <f>F43</f>
        <v>28.9</v>
      </c>
      <c r="G48" s="166">
        <v>2.2999999999999998</v>
      </c>
      <c r="H48" s="172">
        <f>G48*(1+$C$79)</f>
        <v>2.97</v>
      </c>
      <c r="I48" s="166">
        <f t="shared" ref="I48:I49" si="32">TRUNC(F48*G48,2)</f>
        <v>66.47</v>
      </c>
      <c r="J48" s="172">
        <f t="shared" ref="J48:J49" si="33">TRUNC(F48*H48,2)</f>
        <v>85.83</v>
      </c>
      <c r="K48" s="124"/>
      <c r="L48" s="13"/>
      <c r="M48" s="13"/>
      <c r="N48" s="13"/>
    </row>
    <row r="49" spans="1:14" ht="25.5">
      <c r="A49" s="161" t="s">
        <v>223</v>
      </c>
      <c r="B49" s="141" t="s">
        <v>13</v>
      </c>
      <c r="C49" s="132">
        <v>88488</v>
      </c>
      <c r="D49" s="252" t="s">
        <v>145</v>
      </c>
      <c r="E49" s="253" t="s">
        <v>88</v>
      </c>
      <c r="F49" s="246">
        <f>F48</f>
        <v>28.9</v>
      </c>
      <c r="G49" s="254">
        <v>14.27</v>
      </c>
      <c r="H49" s="255">
        <f>G49*(1+$C$79)</f>
        <v>18.420000000000002</v>
      </c>
      <c r="I49" s="166">
        <f t="shared" si="32"/>
        <v>412.4</v>
      </c>
      <c r="J49" s="172">
        <f t="shared" si="33"/>
        <v>532.33000000000004</v>
      </c>
      <c r="K49" s="134"/>
      <c r="L49" s="13"/>
      <c r="M49" s="13"/>
      <c r="N49" s="13"/>
    </row>
    <row r="50" spans="1:14" ht="25.5">
      <c r="A50" s="161" t="s">
        <v>224</v>
      </c>
      <c r="B50" s="141" t="s">
        <v>11</v>
      </c>
      <c r="C50" s="141" t="s">
        <v>182</v>
      </c>
      <c r="D50" s="133" t="s">
        <v>183</v>
      </c>
      <c r="E50" s="256" t="s">
        <v>88</v>
      </c>
      <c r="F50" s="247">
        <f>0.85*2.1*4</f>
        <v>7.14</v>
      </c>
      <c r="G50" s="166">
        <v>23.71</v>
      </c>
      <c r="H50" s="172">
        <f>G50*(1+$C$79)</f>
        <v>30.6</v>
      </c>
      <c r="I50" s="166">
        <f t="shared" ref="I50" si="34">TRUNC(F50*G50,2)</f>
        <v>169.28</v>
      </c>
      <c r="J50" s="172">
        <f t="shared" ref="J50" si="35">TRUNC(F50*H50,2)</f>
        <v>218.48</v>
      </c>
      <c r="K50" s="134"/>
      <c r="L50" s="13"/>
      <c r="M50" s="13"/>
      <c r="N50" s="13"/>
    </row>
    <row r="51" spans="1:14" ht="25.5">
      <c r="A51" s="161" t="s">
        <v>226</v>
      </c>
      <c r="B51" s="141" t="s">
        <v>11</v>
      </c>
      <c r="C51" s="141" t="s">
        <v>227</v>
      </c>
      <c r="D51" s="133" t="s">
        <v>258</v>
      </c>
      <c r="E51" s="256" t="s">
        <v>88</v>
      </c>
      <c r="F51" s="247">
        <f>F33</f>
        <v>229.4</v>
      </c>
      <c r="G51" s="166">
        <v>35.22</v>
      </c>
      <c r="H51" s="172">
        <f>G51*(1+$C$79)</f>
        <v>45.45</v>
      </c>
      <c r="I51" s="166">
        <f t="shared" ref="I51" si="36">TRUNC(F51*G51,2)</f>
        <v>8079.46</v>
      </c>
      <c r="J51" s="172">
        <f t="shared" ref="J51" si="37">TRUNC(F51*H51,2)</f>
        <v>10426.23</v>
      </c>
      <c r="K51" s="134"/>
      <c r="L51" s="13"/>
      <c r="M51" s="13"/>
      <c r="N51" s="13"/>
    </row>
    <row r="52" spans="1:14">
      <c r="A52" s="163" t="s">
        <v>167</v>
      </c>
      <c r="B52" s="140"/>
      <c r="C52" s="127"/>
      <c r="D52" s="128" t="s">
        <v>111</v>
      </c>
      <c r="E52" s="129"/>
      <c r="F52" s="129"/>
      <c r="G52" s="129"/>
      <c r="H52" s="130"/>
      <c r="I52" s="129"/>
      <c r="J52" s="170">
        <f>SUM(J53:J56)</f>
        <v>8138.13</v>
      </c>
      <c r="K52" s="131"/>
      <c r="L52" s="13"/>
      <c r="M52" s="13"/>
      <c r="N52" s="13"/>
    </row>
    <row r="53" spans="1:14">
      <c r="A53" s="161" t="s">
        <v>228</v>
      </c>
      <c r="B53" s="171" t="s">
        <v>11</v>
      </c>
      <c r="C53" s="132">
        <v>130507</v>
      </c>
      <c r="D53" s="164" t="s">
        <v>225</v>
      </c>
      <c r="E53" s="156" t="s">
        <v>88</v>
      </c>
      <c r="F53" s="160">
        <v>28.9</v>
      </c>
      <c r="G53" s="166">
        <v>57.88</v>
      </c>
      <c r="H53" s="172">
        <f>G53*(1+$C$79)</f>
        <v>74.7</v>
      </c>
      <c r="I53" s="166">
        <f t="shared" ref="I53" si="38">TRUNC(F53*G53,2)</f>
        <v>1672.73</v>
      </c>
      <c r="J53" s="172">
        <f t="shared" ref="J53" si="39">TRUNC(F53*H53,2)</f>
        <v>2158.83</v>
      </c>
      <c r="K53" s="134"/>
      <c r="L53" s="13"/>
      <c r="M53" s="13"/>
      <c r="N53" s="13"/>
    </row>
    <row r="54" spans="1:14">
      <c r="A54" s="161" t="s">
        <v>229</v>
      </c>
      <c r="B54" s="165" t="s">
        <v>11</v>
      </c>
      <c r="C54" s="165" t="s">
        <v>146</v>
      </c>
      <c r="D54" s="175" t="s">
        <v>147</v>
      </c>
      <c r="E54" s="151" t="s">
        <v>88</v>
      </c>
      <c r="F54" s="152">
        <f>F53</f>
        <v>28.9</v>
      </c>
      <c r="G54" s="166">
        <v>45.85</v>
      </c>
      <c r="H54" s="172">
        <f>G54*(1+$C$79)</f>
        <v>59.17</v>
      </c>
      <c r="I54" s="166">
        <f t="shared" ref="I54" si="40">TRUNC(F54*G54,2)</f>
        <v>1325.06</v>
      </c>
      <c r="J54" s="172">
        <f t="shared" ref="J54" si="41">TRUNC(F54*H54,2)</f>
        <v>1710.01</v>
      </c>
      <c r="K54" s="124"/>
      <c r="L54" s="13"/>
      <c r="M54" s="13"/>
      <c r="N54" s="13"/>
    </row>
    <row r="55" spans="1:14" ht="25.5">
      <c r="A55" s="161" t="s">
        <v>230</v>
      </c>
      <c r="B55" s="165" t="s">
        <v>13</v>
      </c>
      <c r="C55" s="165" t="s">
        <v>249</v>
      </c>
      <c r="D55" s="175" t="s">
        <v>250</v>
      </c>
      <c r="E55" s="151" t="s">
        <v>14</v>
      </c>
      <c r="F55" s="152">
        <f>151.9*0.05</f>
        <v>7.6</v>
      </c>
      <c r="G55" s="166">
        <v>137.63</v>
      </c>
      <c r="H55" s="172">
        <f>G55*(1+$C$79)</f>
        <v>177.63</v>
      </c>
      <c r="I55" s="166">
        <f t="shared" ref="I55" si="42">TRUNC(F55*G55,2)</f>
        <v>1045.98</v>
      </c>
      <c r="J55" s="172">
        <f t="shared" ref="J55" si="43">TRUNC(F55*H55,2)</f>
        <v>1349.98</v>
      </c>
      <c r="K55" s="124"/>
      <c r="L55" s="13"/>
      <c r="M55" s="13"/>
      <c r="N55" s="13"/>
    </row>
    <row r="56" spans="1:14" ht="25.5">
      <c r="A56" s="161" t="s">
        <v>248</v>
      </c>
      <c r="B56" s="165" t="s">
        <v>11</v>
      </c>
      <c r="C56" s="165" t="s">
        <v>164</v>
      </c>
      <c r="D56" s="175" t="s">
        <v>163</v>
      </c>
      <c r="E56" s="151" t="s">
        <v>88</v>
      </c>
      <c r="F56" s="152">
        <v>22.8</v>
      </c>
      <c r="G56" s="166">
        <v>99.21</v>
      </c>
      <c r="H56" s="172">
        <f>G56*(1+$C$79)</f>
        <v>128.04</v>
      </c>
      <c r="I56" s="166">
        <f t="shared" ref="I56" si="44">TRUNC(F56*G56,2)</f>
        <v>2261.98</v>
      </c>
      <c r="J56" s="172">
        <f t="shared" ref="J56" si="45">TRUNC(F56*H56,2)</f>
        <v>2919.31</v>
      </c>
      <c r="K56" s="124"/>
      <c r="L56" s="13"/>
      <c r="M56" s="13"/>
      <c r="N56" s="13"/>
    </row>
    <row r="57" spans="1:14">
      <c r="A57" s="163" t="s">
        <v>231</v>
      </c>
      <c r="B57" s="140"/>
      <c r="C57" s="127"/>
      <c r="D57" s="128" t="s">
        <v>100</v>
      </c>
      <c r="E57" s="129"/>
      <c r="F57" s="129"/>
      <c r="G57" s="129"/>
      <c r="H57" s="130"/>
      <c r="I57" s="129"/>
      <c r="J57" s="170">
        <f>SUM(J58:J58)</f>
        <v>1741.12</v>
      </c>
      <c r="K57" s="131"/>
      <c r="L57" s="13"/>
      <c r="M57" s="13"/>
      <c r="N57" s="13"/>
    </row>
    <row r="58" spans="1:14" ht="38.25">
      <c r="A58" s="161" t="s">
        <v>232</v>
      </c>
      <c r="B58" s="171" t="s">
        <v>13</v>
      </c>
      <c r="C58" s="132">
        <v>100684</v>
      </c>
      <c r="D58" s="158" t="s">
        <v>149</v>
      </c>
      <c r="E58" s="156" t="s">
        <v>89</v>
      </c>
      <c r="F58" s="160">
        <v>2</v>
      </c>
      <c r="G58" s="166">
        <v>674.54</v>
      </c>
      <c r="H58" s="172">
        <f>G58*(1+$C$79)</f>
        <v>870.56</v>
      </c>
      <c r="I58" s="166">
        <f t="shared" ref="I58" si="46">TRUNC(F58*G58,2)</f>
        <v>1349.08</v>
      </c>
      <c r="J58" s="172">
        <f t="shared" ref="J58" si="47">TRUNC(F58*H58,2)</f>
        <v>1741.12</v>
      </c>
      <c r="K58" s="124"/>
      <c r="L58" s="13"/>
      <c r="M58" s="13"/>
      <c r="N58" s="13"/>
    </row>
    <row r="59" spans="1:14">
      <c r="A59" s="163" t="s">
        <v>233</v>
      </c>
      <c r="B59" s="140"/>
      <c r="C59" s="127"/>
      <c r="D59" s="128" t="s">
        <v>174</v>
      </c>
      <c r="E59" s="129"/>
      <c r="F59" s="129"/>
      <c r="G59" s="129"/>
      <c r="H59" s="130"/>
      <c r="I59" s="129"/>
      <c r="J59" s="170">
        <f>SUM(J60:J69)</f>
        <v>4057.22</v>
      </c>
      <c r="K59" s="131"/>
      <c r="L59" s="13"/>
      <c r="M59" s="13"/>
      <c r="N59" s="13"/>
    </row>
    <row r="60" spans="1:14">
      <c r="A60" s="161" t="s">
        <v>234</v>
      </c>
      <c r="B60" s="165" t="s">
        <v>11</v>
      </c>
      <c r="C60" s="165" t="s">
        <v>235</v>
      </c>
      <c r="D60" s="167" t="s">
        <v>236</v>
      </c>
      <c r="E60" s="147" t="s">
        <v>89</v>
      </c>
      <c r="F60" s="148">
        <v>1</v>
      </c>
      <c r="G60" s="166">
        <v>94.41</v>
      </c>
      <c r="H60" s="172">
        <f>G60*(1+$C$79)</f>
        <v>121.85</v>
      </c>
      <c r="I60" s="166">
        <f t="shared" ref="I60" si="48">TRUNC(F60*G60,2)</f>
        <v>94.41</v>
      </c>
      <c r="J60" s="172">
        <f t="shared" ref="J60" si="49">TRUNC(F60*H60,2)</f>
        <v>121.85</v>
      </c>
      <c r="K60" s="124"/>
      <c r="L60" s="13"/>
      <c r="M60" s="13"/>
      <c r="N60" s="13"/>
    </row>
    <row r="61" spans="1:14">
      <c r="A61" s="161" t="s">
        <v>237</v>
      </c>
      <c r="B61" s="165" t="s">
        <v>11</v>
      </c>
      <c r="C61" s="165" t="s">
        <v>156</v>
      </c>
      <c r="D61" s="145" t="s">
        <v>155</v>
      </c>
      <c r="E61" s="147" t="s">
        <v>89</v>
      </c>
      <c r="F61" s="148">
        <v>2</v>
      </c>
      <c r="G61" s="166">
        <v>65.98</v>
      </c>
      <c r="H61" s="172">
        <f>G61*(1+$C$79)</f>
        <v>85.15</v>
      </c>
      <c r="I61" s="166">
        <f t="shared" ref="I61" si="50">TRUNC(F61*G61,2)</f>
        <v>131.96</v>
      </c>
      <c r="J61" s="172">
        <f t="shared" ref="J61" si="51">TRUNC(F61*H61,2)</f>
        <v>170.3</v>
      </c>
      <c r="K61" s="124"/>
      <c r="L61" s="13"/>
      <c r="M61" s="13"/>
      <c r="N61" s="13"/>
    </row>
    <row r="62" spans="1:14">
      <c r="A62" s="161" t="s">
        <v>238</v>
      </c>
      <c r="B62" s="165" t="s">
        <v>11</v>
      </c>
      <c r="C62" s="165" t="s">
        <v>154</v>
      </c>
      <c r="D62" s="145" t="s">
        <v>153</v>
      </c>
      <c r="E62" s="147" t="s">
        <v>89</v>
      </c>
      <c r="F62" s="148">
        <v>3</v>
      </c>
      <c r="G62" s="166">
        <v>20.55</v>
      </c>
      <c r="H62" s="172">
        <f>G62*(1+$C$79)</f>
        <v>26.52</v>
      </c>
      <c r="I62" s="166">
        <f t="shared" ref="I62:I63" si="52">TRUNC(F62*G62,2)</f>
        <v>61.65</v>
      </c>
      <c r="J62" s="172">
        <f t="shared" ref="J62:J63" si="53">TRUNC(F62*H62,2)</f>
        <v>79.56</v>
      </c>
      <c r="K62" s="124"/>
      <c r="L62" s="13"/>
      <c r="M62" s="13"/>
      <c r="N62" s="13"/>
    </row>
    <row r="63" spans="1:14">
      <c r="A63" s="161" t="s">
        <v>239</v>
      </c>
      <c r="B63" s="165" t="s">
        <v>11</v>
      </c>
      <c r="C63" s="165" t="s">
        <v>252</v>
      </c>
      <c r="D63" s="145" t="s">
        <v>251</v>
      </c>
      <c r="E63" s="147" t="s">
        <v>89</v>
      </c>
      <c r="F63" s="148">
        <v>1</v>
      </c>
      <c r="G63" s="166">
        <v>101.71</v>
      </c>
      <c r="H63" s="172">
        <f>G63*(1+$C$79)</f>
        <v>131.27000000000001</v>
      </c>
      <c r="I63" s="166">
        <f t="shared" si="52"/>
        <v>101.71</v>
      </c>
      <c r="J63" s="172">
        <f t="shared" si="53"/>
        <v>131.27000000000001</v>
      </c>
      <c r="K63" s="124"/>
      <c r="L63" s="13"/>
      <c r="M63" s="13"/>
      <c r="N63" s="13"/>
    </row>
    <row r="64" spans="1:14" ht="38.25">
      <c r="A64" s="161" t="s">
        <v>240</v>
      </c>
      <c r="B64" s="165" t="s">
        <v>13</v>
      </c>
      <c r="C64" s="165" t="s">
        <v>158</v>
      </c>
      <c r="D64" s="145" t="s">
        <v>157</v>
      </c>
      <c r="E64" s="147" t="s">
        <v>89</v>
      </c>
      <c r="F64" s="148">
        <v>7</v>
      </c>
      <c r="G64" s="166">
        <v>140.15</v>
      </c>
      <c r="H64" s="172">
        <f>G64*(1+$C$79)</f>
        <v>180.88</v>
      </c>
      <c r="I64" s="166">
        <f t="shared" ref="I64" si="54">TRUNC(F64*G64,2)</f>
        <v>981.05</v>
      </c>
      <c r="J64" s="172">
        <f t="shared" ref="J64" si="55">TRUNC(F64*H64,2)</f>
        <v>1266.1600000000001</v>
      </c>
      <c r="K64" s="124"/>
      <c r="L64" s="13"/>
      <c r="M64" s="13"/>
      <c r="N64" s="13"/>
    </row>
    <row r="65" spans="1:14" ht="38.25">
      <c r="A65" s="161" t="s">
        <v>242</v>
      </c>
      <c r="B65" s="165" t="s">
        <v>13</v>
      </c>
      <c r="C65" s="165" t="s">
        <v>160</v>
      </c>
      <c r="D65" s="145" t="s">
        <v>159</v>
      </c>
      <c r="E65" s="147" t="s">
        <v>89</v>
      </c>
      <c r="F65" s="148">
        <v>7</v>
      </c>
      <c r="G65" s="166">
        <v>148.44</v>
      </c>
      <c r="H65" s="172">
        <f>G65*(1+$C$79)</f>
        <v>191.58</v>
      </c>
      <c r="I65" s="166">
        <f t="shared" ref="I65:I66" si="56">TRUNC(F65*G65,2)</f>
        <v>1039.08</v>
      </c>
      <c r="J65" s="172">
        <f t="shared" ref="J65:J66" si="57">TRUNC(F65*H65,2)</f>
        <v>1341.06</v>
      </c>
      <c r="K65" s="124"/>
      <c r="L65" s="13"/>
      <c r="M65" s="13"/>
      <c r="N65" s="13"/>
    </row>
    <row r="66" spans="1:14" ht="38.25">
      <c r="A66" s="161" t="s">
        <v>243</v>
      </c>
      <c r="B66" s="165" t="s">
        <v>13</v>
      </c>
      <c r="C66" s="165" t="s">
        <v>162</v>
      </c>
      <c r="D66" s="145" t="s">
        <v>161</v>
      </c>
      <c r="E66" s="147" t="s">
        <v>89</v>
      </c>
      <c r="F66" s="148">
        <v>3</v>
      </c>
      <c r="G66" s="166">
        <v>150.58000000000001</v>
      </c>
      <c r="H66" s="172">
        <f>G66*(1+$C$79)</f>
        <v>194.34</v>
      </c>
      <c r="I66" s="166">
        <f t="shared" si="56"/>
        <v>451.74</v>
      </c>
      <c r="J66" s="172">
        <f t="shared" si="57"/>
        <v>583.02</v>
      </c>
      <c r="K66" s="124"/>
      <c r="L66" s="13"/>
      <c r="M66" s="13"/>
      <c r="N66" s="13"/>
    </row>
    <row r="67" spans="1:14" ht="25.5">
      <c r="A67" s="161" t="s">
        <v>244</v>
      </c>
      <c r="B67" s="165" t="s">
        <v>13</v>
      </c>
      <c r="C67" s="165" t="s">
        <v>168</v>
      </c>
      <c r="D67" s="145" t="s">
        <v>254</v>
      </c>
      <c r="E67" s="147" t="s">
        <v>89</v>
      </c>
      <c r="F67" s="148">
        <v>2</v>
      </c>
      <c r="G67" s="166">
        <v>34.299999999999997</v>
      </c>
      <c r="H67" s="172">
        <f>G67*(1+$C$79)</f>
        <v>44.27</v>
      </c>
      <c r="I67" s="166">
        <f t="shared" ref="I67" si="58">TRUNC(F67*G67,2)</f>
        <v>68.599999999999994</v>
      </c>
      <c r="J67" s="172">
        <f t="shared" ref="J67" si="59">TRUNC(F67*H67,2)</f>
        <v>88.54</v>
      </c>
      <c r="K67" s="124"/>
      <c r="L67" s="13"/>
      <c r="M67" s="13"/>
      <c r="N67" s="13"/>
    </row>
    <row r="68" spans="1:14">
      <c r="A68" s="161" t="s">
        <v>245</v>
      </c>
      <c r="B68" s="165" t="s">
        <v>11</v>
      </c>
      <c r="C68" s="165" t="s">
        <v>256</v>
      </c>
      <c r="D68" s="145" t="s">
        <v>255</v>
      </c>
      <c r="E68" s="147" t="s">
        <v>89</v>
      </c>
      <c r="F68" s="148">
        <v>1</v>
      </c>
      <c r="G68" s="166">
        <v>76.23</v>
      </c>
      <c r="H68" s="172">
        <f>G68*(1+$C$79)</f>
        <v>98.38</v>
      </c>
      <c r="I68" s="166">
        <f t="shared" ref="I68:I69" si="60">TRUNC(F68*G68,2)</f>
        <v>76.23</v>
      </c>
      <c r="J68" s="172">
        <f t="shared" ref="J68:J69" si="61">TRUNC(F68*H68,2)</f>
        <v>98.38</v>
      </c>
      <c r="K68" s="124"/>
      <c r="L68" s="13"/>
      <c r="M68" s="13"/>
      <c r="N68" s="13"/>
    </row>
    <row r="69" spans="1:14" ht="25.5">
      <c r="A69" s="161" t="s">
        <v>253</v>
      </c>
      <c r="B69" s="165" t="s">
        <v>13</v>
      </c>
      <c r="C69" s="165" t="s">
        <v>168</v>
      </c>
      <c r="D69" s="145" t="s">
        <v>257</v>
      </c>
      <c r="E69" s="147" t="s">
        <v>89</v>
      </c>
      <c r="F69" s="148">
        <v>4</v>
      </c>
      <c r="G69" s="166">
        <v>34.299999999999997</v>
      </c>
      <c r="H69" s="172">
        <f>G69*(1+$C$79)</f>
        <v>44.27</v>
      </c>
      <c r="I69" s="166">
        <f t="shared" si="60"/>
        <v>137.19999999999999</v>
      </c>
      <c r="J69" s="172">
        <f t="shared" si="61"/>
        <v>177.08</v>
      </c>
      <c r="K69" s="124"/>
      <c r="L69" s="13"/>
      <c r="M69" s="13"/>
      <c r="N69" s="13"/>
    </row>
    <row r="70" spans="1:14">
      <c r="A70" s="163" t="s">
        <v>241</v>
      </c>
      <c r="B70" s="140"/>
      <c r="C70" s="127"/>
      <c r="D70" s="128" t="s">
        <v>99</v>
      </c>
      <c r="E70" s="129"/>
      <c r="F70" s="129"/>
      <c r="G70" s="129"/>
      <c r="H70" s="130"/>
      <c r="I70" s="129"/>
      <c r="J70" s="170">
        <f>SUM(J71:J71)</f>
        <v>258.95999999999998</v>
      </c>
      <c r="K70" s="131"/>
      <c r="L70" s="13"/>
      <c r="M70" s="13"/>
      <c r="N70" s="13"/>
    </row>
    <row r="71" spans="1:14" ht="25.5">
      <c r="A71" s="161" t="s">
        <v>246</v>
      </c>
      <c r="B71" s="165" t="s">
        <v>11</v>
      </c>
      <c r="C71" s="165" t="s">
        <v>130</v>
      </c>
      <c r="D71" s="145" t="s">
        <v>165</v>
      </c>
      <c r="E71" s="147" t="s">
        <v>89</v>
      </c>
      <c r="F71" s="148">
        <v>1</v>
      </c>
      <c r="G71" s="166">
        <v>200.65</v>
      </c>
      <c r="H71" s="172">
        <f>G71*(1+$C$79)</f>
        <v>258.95999999999998</v>
      </c>
      <c r="I71" s="166">
        <f t="shared" ref="I71" si="62">TRUNC(F71*G71,2)</f>
        <v>200.65</v>
      </c>
      <c r="J71" s="172">
        <f t="shared" ref="J71" si="63">TRUNC(F71*H71,2)</f>
        <v>258.95999999999998</v>
      </c>
      <c r="K71" s="124"/>
      <c r="L71" s="13"/>
      <c r="M71" s="13"/>
      <c r="N71" s="13"/>
    </row>
    <row r="72" spans="1:14">
      <c r="A72" s="163" t="s">
        <v>175</v>
      </c>
      <c r="B72" s="140"/>
      <c r="C72" s="127"/>
      <c r="D72" s="128" t="s">
        <v>15</v>
      </c>
      <c r="E72" s="129"/>
      <c r="F72" s="129"/>
      <c r="G72" s="129"/>
      <c r="H72" s="130"/>
      <c r="I72" s="129"/>
      <c r="J72" s="170">
        <f>SUM(J73:J73)</f>
        <v>239</v>
      </c>
      <c r="K72" s="131"/>
      <c r="L72" s="13"/>
      <c r="M72" s="13"/>
      <c r="N72" s="13"/>
    </row>
    <row r="73" spans="1:14">
      <c r="A73" s="161" t="s">
        <v>247</v>
      </c>
      <c r="B73" s="165" t="s">
        <v>11</v>
      </c>
      <c r="C73" s="165" t="s">
        <v>166</v>
      </c>
      <c r="D73" s="180" t="s">
        <v>101</v>
      </c>
      <c r="E73" s="147" t="s">
        <v>88</v>
      </c>
      <c r="F73" s="148">
        <f>F53</f>
        <v>28.9</v>
      </c>
      <c r="G73" s="166">
        <v>6.41</v>
      </c>
      <c r="H73" s="172">
        <f>G73*(1+$C$79)</f>
        <v>8.27</v>
      </c>
      <c r="I73" s="166">
        <f t="shared" ref="I73" si="64">TRUNC(F73*G73,2)</f>
        <v>185.24</v>
      </c>
      <c r="J73" s="172">
        <f t="shared" ref="J73" si="65">TRUNC(F73*H73,2)</f>
        <v>239</v>
      </c>
      <c r="K73" s="124"/>
      <c r="L73" s="13"/>
      <c r="M73" s="13"/>
      <c r="N73" s="13"/>
    </row>
    <row r="74" spans="1:14">
      <c r="A74" s="119"/>
      <c r="B74" s="119"/>
      <c r="C74" s="119"/>
      <c r="D74" s="120"/>
      <c r="E74" s="120"/>
      <c r="F74" s="121"/>
      <c r="G74" s="122"/>
      <c r="H74" s="123"/>
      <c r="I74" s="122"/>
      <c r="J74" s="123"/>
      <c r="K74" s="124"/>
      <c r="L74" s="13"/>
      <c r="M74" s="13"/>
      <c r="N74" s="13"/>
    </row>
    <row r="75" spans="1:14" ht="15" customHeight="1">
      <c r="A75" s="228" t="s">
        <v>16</v>
      </c>
      <c r="B75" s="229"/>
      <c r="C75" s="229"/>
      <c r="D75" s="229"/>
      <c r="E75" s="229"/>
      <c r="F75" s="229"/>
      <c r="G75" s="229"/>
      <c r="H75" s="229"/>
      <c r="I75" s="229"/>
      <c r="J75" s="230"/>
      <c r="K75" s="136">
        <f>J13+J17+J30+J36+J40+J52+J57+J59+J70+J72</f>
        <v>182477.52</v>
      </c>
      <c r="L75" s="25"/>
      <c r="M75" s="28"/>
      <c r="N75" s="28"/>
    </row>
    <row r="78" spans="1:14">
      <c r="D78" s="199" t="s">
        <v>177</v>
      </c>
      <c r="H78" s="200"/>
    </row>
    <row r="79" spans="1:14" s="26" customFormat="1">
      <c r="A79" s="196" t="s">
        <v>17</v>
      </c>
      <c r="B79" s="142"/>
      <c r="C79" s="30">
        <f>'[1]BDI PREDIAL'!D24</f>
        <v>0.29060000000000002</v>
      </c>
      <c r="D79" s="197" t="s">
        <v>187</v>
      </c>
      <c r="E79" s="32"/>
      <c r="F79" s="33"/>
      <c r="G79" s="34"/>
      <c r="H79" s="35"/>
      <c r="I79" s="34"/>
      <c r="J79" s="35"/>
      <c r="K79" s="36"/>
      <c r="L79" s="25"/>
      <c r="M79" s="28"/>
      <c r="N79" s="28"/>
    </row>
    <row r="80" spans="1:14">
      <c r="A80" s="196" t="s">
        <v>18</v>
      </c>
      <c r="C80" s="30">
        <f>'[1]BDI PREDIAL'!D46</f>
        <v>0.1527</v>
      </c>
      <c r="D80" s="198" t="s">
        <v>178</v>
      </c>
      <c r="E80" s="32"/>
      <c r="F80" s="33"/>
      <c r="G80" s="34"/>
      <c r="H80" s="35"/>
      <c r="I80" s="34"/>
      <c r="J80" s="35"/>
      <c r="K80" s="36"/>
      <c r="L80" s="25"/>
      <c r="M80" s="28"/>
      <c r="N80" s="28"/>
    </row>
    <row r="81" spans="1:14">
      <c r="A81" s="179" t="s">
        <v>184</v>
      </c>
      <c r="C81" s="37"/>
      <c r="D81" s="31"/>
      <c r="E81" s="32"/>
      <c r="F81" s="33"/>
      <c r="G81" s="34"/>
      <c r="H81" s="35"/>
      <c r="I81" s="34"/>
      <c r="J81" s="35"/>
      <c r="K81" s="36"/>
      <c r="L81" s="25"/>
      <c r="M81" s="28"/>
      <c r="N81" s="28"/>
    </row>
    <row r="82" spans="1:14" ht="15">
      <c r="A82" s="179" t="s">
        <v>185</v>
      </c>
      <c r="B82" s="143"/>
      <c r="C82" s="37"/>
      <c r="D82" s="31"/>
      <c r="E82" s="32"/>
      <c r="F82" s="33"/>
      <c r="G82" s="34"/>
      <c r="H82" s="35"/>
      <c r="I82" s="34"/>
      <c r="J82" s="35"/>
      <c r="K82" s="36"/>
      <c r="L82" s="25"/>
      <c r="M82" s="117"/>
      <c r="N82" s="28"/>
    </row>
    <row r="83" spans="1:14" ht="15">
      <c r="B83" s="143"/>
      <c r="C83" s="37"/>
      <c r="D83" s="31"/>
      <c r="E83" s="32"/>
      <c r="F83" s="33"/>
      <c r="G83" s="34"/>
      <c r="H83" s="35"/>
      <c r="I83" s="34"/>
      <c r="J83" s="35"/>
      <c r="K83" s="36"/>
      <c r="L83" s="25"/>
      <c r="M83" s="117"/>
      <c r="N83" s="28"/>
    </row>
    <row r="84" spans="1:14">
      <c r="B84" s="143"/>
      <c r="C84" s="37"/>
      <c r="D84" s="31"/>
      <c r="E84" s="32"/>
      <c r="F84" s="33"/>
      <c r="G84" s="34"/>
      <c r="H84" s="35"/>
      <c r="I84" s="34"/>
      <c r="J84" s="35"/>
      <c r="K84" s="36"/>
      <c r="L84" s="25"/>
      <c r="M84" s="28"/>
      <c r="N84" s="28"/>
    </row>
    <row r="85" spans="1:14">
      <c r="B85" s="143"/>
      <c r="C85" s="37"/>
      <c r="D85" s="31"/>
      <c r="E85" s="32"/>
      <c r="F85" s="33"/>
      <c r="G85" s="34"/>
      <c r="H85" s="35"/>
      <c r="I85" s="34"/>
      <c r="J85" s="35"/>
      <c r="K85" s="36"/>
      <c r="L85" s="25"/>
      <c r="M85" s="28"/>
      <c r="N85" s="28"/>
    </row>
    <row r="86" spans="1:14">
      <c r="B86" s="144"/>
      <c r="C86" s="38"/>
      <c r="D86" s="118"/>
      <c r="E86" s="39"/>
      <c r="F86" s="40"/>
      <c r="G86" s="40"/>
      <c r="H86" s="35"/>
      <c r="I86" s="40"/>
      <c r="J86" s="41"/>
      <c r="K86" s="42"/>
      <c r="L86" s="25"/>
      <c r="M86" s="28"/>
      <c r="N86" s="28"/>
    </row>
  </sheetData>
  <mergeCells count="2">
    <mergeCell ref="A11:K11"/>
    <mergeCell ref="A75:J75"/>
  </mergeCells>
  <phoneticPr fontId="24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55" firstPageNumber="0" fitToHeight="0" orientation="portrait" r:id="rId1"/>
  <headerFooter>
    <oddHeader>&amp;C&amp;G
UNIVERSIDADE FEDERAL DO OESTE DO PARÁ
SUPERINTENDÊNCIA DE INFRAESTRUTURA
DIRETORIA DE OBRAS E PROJETOS</oddHeader>
    <oddFooter>&amp;C
Unidade Tapajós - Rua Vera Paz, s/n Bairro Salé | CEP 68040-255
Diretoria de Obras e Projetos/Sinfra, sala 76</oddFooter>
  </headerFooter>
  <rowBreaks count="1" manualBreakCount="1">
    <brk id="58" max="10" man="1"/>
  </rowBreaks>
  <ignoredErrors>
    <ignoredError sqref="C13 C18:C20 C73:C74 C23 C45:C48 C36:C37 C42 C56:C58 C64:C67 C54 C70:C71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I49"/>
  <sheetViews>
    <sheetView showGridLines="0" showWhiteSpace="0" view="pageBreakPreview" topLeftCell="A7" zoomScaleNormal="120" zoomScaleSheetLayoutView="100" zoomScalePageLayoutView="70" workbookViewId="0">
      <selection activeCell="F46" sqref="F46"/>
    </sheetView>
  </sheetViews>
  <sheetFormatPr defaultRowHeight="12.75"/>
  <cols>
    <col min="1" max="1" width="12.7109375" style="15" customWidth="1"/>
    <col min="2" max="2" width="52.5703125" style="12" customWidth="1"/>
    <col min="3" max="3" width="9.28515625" style="15" bestFit="1" customWidth="1"/>
    <col min="4" max="4" width="9.85546875" style="15" customWidth="1"/>
    <col min="5" max="5" width="21.140625" style="50" bestFit="1" customWidth="1"/>
    <col min="6" max="6" width="13.28515625" style="12" bestFit="1" customWidth="1"/>
    <col min="7" max="7" width="9.140625" style="99"/>
    <col min="8" max="1023" width="9.140625" style="12"/>
    <col min="1024" max="16384" width="9.140625" style="13"/>
  </cols>
  <sheetData>
    <row r="1" spans="1:1023">
      <c r="G1" s="51"/>
    </row>
    <row r="2" spans="1:1023">
      <c r="G2" s="51"/>
    </row>
    <row r="3" spans="1:1023">
      <c r="G3" s="51"/>
    </row>
    <row r="4" spans="1:1023">
      <c r="G4" s="51"/>
    </row>
    <row r="5" spans="1:1023" ht="34.5" customHeight="1">
      <c r="A5" s="257" t="s">
        <v>188</v>
      </c>
      <c r="B5" s="257"/>
      <c r="C5" s="257"/>
      <c r="D5" s="257"/>
      <c r="E5" s="257"/>
      <c r="F5" s="257"/>
      <c r="G5" s="51"/>
    </row>
    <row r="6" spans="1:1023" ht="15">
      <c r="A6" s="181" t="s">
        <v>190</v>
      </c>
      <c r="B6" s="224" t="s">
        <v>189</v>
      </c>
      <c r="G6" s="51"/>
    </row>
    <row r="7" spans="1:1023" ht="15">
      <c r="A7" s="181" t="s">
        <v>186</v>
      </c>
      <c r="B7" s="202"/>
      <c r="G7" s="51"/>
    </row>
    <row r="8" spans="1:1023">
      <c r="A8" s="231" t="s">
        <v>171</v>
      </c>
      <c r="B8" s="231"/>
      <c r="C8" s="231"/>
      <c r="D8" s="231"/>
      <c r="E8" s="231"/>
      <c r="F8" s="23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</row>
    <row r="9" spans="1:1023">
      <c r="A9" s="201"/>
      <c r="B9" s="204"/>
      <c r="C9" s="205"/>
      <c r="D9" s="205"/>
      <c r="E9" s="205"/>
      <c r="F9" s="20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</row>
    <row r="10" spans="1:1023">
      <c r="A10" s="206"/>
      <c r="B10" s="205"/>
      <c r="C10" s="205"/>
      <c r="D10" s="205"/>
      <c r="E10" s="207" t="s">
        <v>169</v>
      </c>
      <c r="F10" s="208">
        <f>'BDI''S'!D28</f>
        <v>0.29060000000000002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</row>
    <row r="11" spans="1:1023">
      <c r="A11" s="206"/>
      <c r="B11" s="205"/>
      <c r="C11" s="205"/>
      <c r="D11" s="205"/>
      <c r="E11" s="207" t="s">
        <v>170</v>
      </c>
      <c r="F11" s="208">
        <f>'BDI''S'!D50</f>
        <v>0.1527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</row>
    <row r="12" spans="1:1023">
      <c r="A12" s="206"/>
      <c r="B12" s="205"/>
      <c r="C12" s="205"/>
      <c r="D12" s="205"/>
      <c r="E12" s="207" t="s">
        <v>21</v>
      </c>
      <c r="F12" s="209">
        <v>0.86219999999999997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</row>
    <row r="13" spans="1:1023">
      <c r="A13" s="205"/>
      <c r="B13" s="210"/>
      <c r="C13" s="211"/>
      <c r="D13" s="212"/>
      <c r="E13" s="213" t="s">
        <v>22</v>
      </c>
      <c r="F13" s="214">
        <v>0.47520000000000001</v>
      </c>
      <c r="G13" s="5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</row>
    <row r="14" spans="1:1023" s="215" customFormat="1">
      <c r="B14" s="216"/>
      <c r="C14" s="217"/>
      <c r="D14" s="218"/>
      <c r="E14" s="219"/>
      <c r="F14" s="220"/>
      <c r="G14" s="221"/>
      <c r="AMI14" s="222"/>
    </row>
    <row r="15" spans="1:1023" ht="15" customHeight="1">
      <c r="A15" s="232" t="s">
        <v>23</v>
      </c>
      <c r="B15" s="232"/>
      <c r="C15" s="232"/>
      <c r="D15" s="232"/>
      <c r="E15" s="232"/>
      <c r="F15" s="233"/>
      <c r="G15" s="5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</row>
    <row r="16" spans="1:1023">
      <c r="A16" s="53"/>
      <c r="B16" s="20"/>
      <c r="C16" s="54"/>
      <c r="D16" s="55"/>
      <c r="E16" s="56"/>
      <c r="F16" s="57"/>
      <c r="G16" s="5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</row>
    <row r="17" spans="1:7" s="17" customFormat="1">
      <c r="A17" s="59" t="s">
        <v>24</v>
      </c>
      <c r="B17" s="59" t="s">
        <v>19</v>
      </c>
      <c r="C17" s="60" t="s">
        <v>25</v>
      </c>
      <c r="D17" s="67" t="s">
        <v>26</v>
      </c>
      <c r="E17" s="68" t="s">
        <v>27</v>
      </c>
      <c r="F17" s="68" t="s">
        <v>28</v>
      </c>
      <c r="G17" s="64"/>
    </row>
    <row r="18" spans="1:7" s="17" customFormat="1">
      <c r="A18" s="61" t="s">
        <v>133</v>
      </c>
      <c r="B18" s="62" t="s">
        <v>262</v>
      </c>
      <c r="C18" s="63" t="s">
        <v>10</v>
      </c>
      <c r="D18" s="69"/>
      <c r="E18" s="70"/>
      <c r="F18" s="71"/>
      <c r="G18" s="64"/>
    </row>
    <row r="19" spans="1:7" s="17" customFormat="1">
      <c r="A19" s="92"/>
      <c r="B19" s="93" t="s">
        <v>34</v>
      </c>
      <c r="C19" s="73"/>
      <c r="D19" s="74"/>
      <c r="E19" s="75"/>
      <c r="F19" s="76"/>
      <c r="G19" s="64"/>
    </row>
    <row r="20" spans="1:7" s="17" customFormat="1">
      <c r="A20" s="29"/>
      <c r="B20" s="27"/>
      <c r="C20" s="29"/>
      <c r="D20" s="80"/>
      <c r="E20" s="75"/>
      <c r="F20" s="76"/>
      <c r="G20" s="64"/>
    </row>
    <row r="21" spans="1:7" s="17" customFormat="1">
      <c r="A21" s="94"/>
      <c r="B21" s="95" t="s">
        <v>35</v>
      </c>
      <c r="C21" s="73"/>
      <c r="D21" s="80"/>
      <c r="E21" s="75"/>
      <c r="F21" s="76"/>
      <c r="G21" s="64"/>
    </row>
    <row r="22" spans="1:7" s="17" customFormat="1">
      <c r="A22" s="94">
        <v>88315</v>
      </c>
      <c r="B22" s="27" t="s">
        <v>259</v>
      </c>
      <c r="C22" s="29" t="s">
        <v>12</v>
      </c>
      <c r="D22" s="77">
        <v>1</v>
      </c>
      <c r="E22" s="78">
        <v>18.79</v>
      </c>
      <c r="F22" s="76">
        <f>D22*E22</f>
        <v>18.79</v>
      </c>
      <c r="G22" s="64"/>
    </row>
    <row r="23" spans="1:7" s="17" customFormat="1">
      <c r="A23" s="94">
        <v>88316</v>
      </c>
      <c r="B23" s="27" t="s">
        <v>36</v>
      </c>
      <c r="C23" s="29" t="s">
        <v>12</v>
      </c>
      <c r="D23" s="77">
        <v>1</v>
      </c>
      <c r="E23" s="78">
        <v>15.06</v>
      </c>
      <c r="F23" s="76">
        <f>ROUND(D23*E23,2)</f>
        <v>15.06</v>
      </c>
      <c r="G23" s="64"/>
    </row>
    <row r="24" spans="1:7" s="17" customFormat="1">
      <c r="A24" s="29"/>
      <c r="B24" s="96" t="s">
        <v>37</v>
      </c>
      <c r="C24" s="79"/>
      <c r="D24" s="80"/>
      <c r="E24" s="78"/>
      <c r="F24" s="76"/>
      <c r="G24" s="64"/>
    </row>
    <row r="25" spans="1:7" s="17" customFormat="1">
      <c r="A25" s="24" t="s">
        <v>260</v>
      </c>
      <c r="B25" s="72" t="s">
        <v>261</v>
      </c>
      <c r="C25" s="73" t="s">
        <v>210</v>
      </c>
      <c r="D25" s="74">
        <v>2</v>
      </c>
      <c r="E25" s="75">
        <v>24.49</v>
      </c>
      <c r="F25" s="76">
        <f t="shared" ref="F25" si="0">ROUND(D25*E25,2)</f>
        <v>48.98</v>
      </c>
      <c r="G25" s="64"/>
    </row>
    <row r="26" spans="1:7" s="17" customFormat="1">
      <c r="A26" s="81"/>
      <c r="B26" s="82"/>
      <c r="C26" s="81"/>
      <c r="D26" s="83"/>
      <c r="E26" s="78"/>
      <c r="F26" s="76"/>
      <c r="G26" s="64"/>
    </row>
    <row r="27" spans="1:7" s="17" customFormat="1">
      <c r="A27" s="84" t="s">
        <v>29</v>
      </c>
      <c r="B27" s="85"/>
      <c r="C27" s="86"/>
      <c r="D27" s="87"/>
      <c r="E27" s="65" t="s">
        <v>30</v>
      </c>
      <c r="F27" s="88">
        <f>SUM(F19:F26)</f>
        <v>82.83</v>
      </c>
      <c r="G27" s="64"/>
    </row>
    <row r="28" spans="1:7" s="17" customFormat="1">
      <c r="A28" s="97"/>
      <c r="B28" s="85"/>
      <c r="C28" s="89"/>
      <c r="D28" s="87"/>
      <c r="E28" s="65" t="s">
        <v>31</v>
      </c>
      <c r="F28" s="65"/>
      <c r="G28" s="64"/>
    </row>
    <row r="29" spans="1:7" s="17" customFormat="1">
      <c r="A29" s="84"/>
      <c r="B29" s="85"/>
      <c r="C29" s="86"/>
      <c r="D29" s="87"/>
      <c r="E29" s="65" t="s">
        <v>32</v>
      </c>
      <c r="F29" s="90">
        <f>F27+F28</f>
        <v>82.83</v>
      </c>
      <c r="G29" s="64"/>
    </row>
    <row r="30" spans="1:7" s="17" customFormat="1">
      <c r="A30" s="84"/>
      <c r="B30" s="85"/>
      <c r="C30" s="86"/>
      <c r="D30" s="87"/>
      <c r="E30" s="65" t="s">
        <v>20</v>
      </c>
      <c r="F30" s="91">
        <f>ROUND(F29*$F$10,2)</f>
        <v>24.07</v>
      </c>
      <c r="G30" s="64"/>
    </row>
    <row r="31" spans="1:7" s="17" customFormat="1">
      <c r="A31" s="84"/>
      <c r="B31" s="85"/>
      <c r="C31" s="86"/>
      <c r="D31" s="87"/>
      <c r="E31" s="66" t="s">
        <v>33</v>
      </c>
      <c r="F31" s="98">
        <f>F29+F30</f>
        <v>106.9</v>
      </c>
      <c r="G31" s="64"/>
    </row>
    <row r="32" spans="1:7" s="17" customFormat="1">
      <c r="A32" s="58"/>
      <c r="B32" s="2"/>
      <c r="C32" s="54"/>
      <c r="D32" s="55"/>
      <c r="E32" s="56"/>
      <c r="F32" s="57"/>
      <c r="G32" s="64"/>
    </row>
    <row r="33" spans="1:7" s="17" customFormat="1">
      <c r="A33" s="59" t="s">
        <v>24</v>
      </c>
      <c r="B33" s="59" t="s">
        <v>19</v>
      </c>
      <c r="C33" s="60" t="s">
        <v>25</v>
      </c>
      <c r="D33" s="67" t="s">
        <v>26</v>
      </c>
      <c r="E33" s="68" t="s">
        <v>27</v>
      </c>
      <c r="F33" s="68" t="s">
        <v>28</v>
      </c>
      <c r="G33" s="64"/>
    </row>
    <row r="34" spans="1:7" s="17" customFormat="1">
      <c r="A34" s="61" t="s">
        <v>134</v>
      </c>
      <c r="B34" s="62" t="s">
        <v>207</v>
      </c>
      <c r="C34" s="63" t="s">
        <v>10</v>
      </c>
      <c r="D34" s="69"/>
      <c r="E34" s="70"/>
      <c r="F34" s="71"/>
      <c r="G34" s="64"/>
    </row>
    <row r="35" spans="1:7" s="17" customFormat="1">
      <c r="A35" s="92"/>
      <c r="B35" s="93" t="s">
        <v>34</v>
      </c>
      <c r="C35" s="73"/>
      <c r="D35" s="74"/>
      <c r="E35" s="75"/>
      <c r="F35" s="76"/>
      <c r="G35" s="64"/>
    </row>
    <row r="36" spans="1:7" s="17" customFormat="1">
      <c r="A36" s="29"/>
      <c r="B36" s="27"/>
      <c r="C36" s="29"/>
      <c r="D36" s="80"/>
      <c r="E36" s="75"/>
      <c r="F36" s="76"/>
      <c r="G36" s="64"/>
    </row>
    <row r="37" spans="1:7" s="17" customFormat="1">
      <c r="A37" s="94"/>
      <c r="B37" s="95" t="s">
        <v>35</v>
      </c>
      <c r="C37" s="73"/>
      <c r="D37" s="80"/>
      <c r="E37" s="75"/>
      <c r="F37" s="76"/>
      <c r="G37" s="64"/>
    </row>
    <row r="38" spans="1:7" s="17" customFormat="1">
      <c r="A38" s="94">
        <v>88316</v>
      </c>
      <c r="B38" s="27" t="s">
        <v>36</v>
      </c>
      <c r="C38" s="29" t="s">
        <v>12</v>
      </c>
      <c r="D38" s="77">
        <v>1.5</v>
      </c>
      <c r="E38" s="78">
        <v>15.06</v>
      </c>
      <c r="F38" s="76">
        <f>ROUND(D38*E38,2)</f>
        <v>22.59</v>
      </c>
      <c r="G38" s="64"/>
    </row>
    <row r="39" spans="1:7" s="17" customFormat="1">
      <c r="A39" s="94">
        <v>88309</v>
      </c>
      <c r="B39" s="27" t="s">
        <v>151</v>
      </c>
      <c r="C39" s="29" t="s">
        <v>12</v>
      </c>
      <c r="D39" s="77">
        <v>1.5</v>
      </c>
      <c r="E39" s="78">
        <v>18.89</v>
      </c>
      <c r="F39" s="76">
        <f>ROUND(D39*E39,2)</f>
        <v>28.34</v>
      </c>
      <c r="G39" s="64"/>
    </row>
    <row r="40" spans="1:7" s="17" customFormat="1">
      <c r="A40" s="29"/>
      <c r="B40" s="96" t="s">
        <v>37</v>
      </c>
      <c r="C40" s="79"/>
      <c r="D40" s="80"/>
      <c r="E40" s="78"/>
      <c r="F40" s="76"/>
      <c r="G40" s="64"/>
    </row>
    <row r="41" spans="1:7" s="17" customFormat="1">
      <c r="A41" s="73" t="s">
        <v>264</v>
      </c>
      <c r="B41" s="27" t="s">
        <v>263</v>
      </c>
      <c r="C41" s="173" t="s">
        <v>265</v>
      </c>
      <c r="D41" s="174">
        <v>6.7000000000000004E-2</v>
      </c>
      <c r="E41" s="75">
        <v>721.93</v>
      </c>
      <c r="F41" s="76">
        <f t="shared" ref="F40:F43" si="1">ROUND(D41*E41,2)</f>
        <v>48.37</v>
      </c>
      <c r="G41" s="64"/>
    </row>
    <row r="42" spans="1:7" s="17" customFormat="1">
      <c r="A42" s="73" t="s">
        <v>266</v>
      </c>
      <c r="B42" s="72" t="s">
        <v>267</v>
      </c>
      <c r="C42" s="73" t="s">
        <v>268</v>
      </c>
      <c r="D42" s="74">
        <v>1.35</v>
      </c>
      <c r="E42" s="75">
        <v>61.68</v>
      </c>
      <c r="F42" s="76">
        <f t="shared" si="1"/>
        <v>83.27</v>
      </c>
      <c r="G42" s="64"/>
    </row>
    <row r="43" spans="1:7" s="17" customFormat="1">
      <c r="A43" s="81"/>
      <c r="B43" s="82"/>
      <c r="C43" s="81"/>
      <c r="D43" s="83"/>
      <c r="E43" s="78"/>
      <c r="F43" s="76"/>
      <c r="G43" s="64"/>
    </row>
    <row r="44" spans="1:7" s="17" customFormat="1">
      <c r="A44" s="84" t="s">
        <v>29</v>
      </c>
      <c r="B44" s="85"/>
      <c r="C44" s="86"/>
      <c r="D44" s="87"/>
      <c r="E44" s="65" t="s">
        <v>30</v>
      </c>
      <c r="F44" s="88">
        <f>SUM(F35:F43)</f>
        <v>182.57</v>
      </c>
      <c r="G44" s="64"/>
    </row>
    <row r="45" spans="1:7" s="17" customFormat="1">
      <c r="A45" s="97"/>
      <c r="B45" s="85"/>
      <c r="C45" s="89"/>
      <c r="D45" s="87"/>
      <c r="E45" s="65" t="s">
        <v>31</v>
      </c>
      <c r="F45" s="65"/>
      <c r="G45" s="64"/>
    </row>
    <row r="46" spans="1:7" s="17" customFormat="1">
      <c r="A46" s="84"/>
      <c r="B46" s="85"/>
      <c r="C46" s="86"/>
      <c r="D46" s="87"/>
      <c r="E46" s="65" t="s">
        <v>32</v>
      </c>
      <c r="F46" s="90">
        <f>F44+F45</f>
        <v>182.57</v>
      </c>
      <c r="G46" s="64"/>
    </row>
    <row r="47" spans="1:7" s="17" customFormat="1">
      <c r="A47" s="84"/>
      <c r="B47" s="85"/>
      <c r="C47" s="86"/>
      <c r="D47" s="87"/>
      <c r="E47" s="65" t="s">
        <v>20</v>
      </c>
      <c r="F47" s="91">
        <f>ROUND(F46*$F$10,2)</f>
        <v>53.05</v>
      </c>
      <c r="G47" s="64"/>
    </row>
    <row r="48" spans="1:7" s="17" customFormat="1">
      <c r="A48" s="84"/>
      <c r="B48" s="85"/>
      <c r="C48" s="86"/>
      <c r="D48" s="87"/>
      <c r="E48" s="66" t="s">
        <v>33</v>
      </c>
      <c r="F48" s="98">
        <f>F46+F47</f>
        <v>235.62</v>
      </c>
      <c r="G48" s="64"/>
    </row>
    <row r="49" spans="1:7" s="17" customFormat="1">
      <c r="A49" s="58"/>
      <c r="B49" s="2"/>
      <c r="C49" s="54"/>
      <c r="D49" s="55"/>
      <c r="E49" s="56"/>
      <c r="F49" s="57"/>
      <c r="G49" s="64"/>
    </row>
  </sheetData>
  <mergeCells count="3">
    <mergeCell ref="A8:F8"/>
    <mergeCell ref="A15:F15"/>
    <mergeCell ref="A5:F5"/>
  </mergeCells>
  <phoneticPr fontId="24" type="noConversion"/>
  <printOptions horizontalCentered="1"/>
  <pageMargins left="0.78740157480314965" right="0.39370078740157483" top="1.0236220472440944" bottom="0.55118110236220474" header="0.51181102362204722" footer="0.51181102362204722"/>
  <pageSetup paperSize="9" scale="55" firstPageNumber="0" fitToHeight="0" pageOrder="overThenDown" orientation="portrait" r:id="rId1"/>
  <headerFooter>
    <oddHeader>&amp;C&amp;G
UNIVERSIDADE FEDERAL DO OESTE DO PARÁ
SUPERINTENDÊNCIA DE INFRAESTRUTURA
DIRETORIA DE OBRAS E PROJETOS</oddHeader>
    <oddFooter xml:space="preserve">&amp;C
Unidade Tapajós - Rua Vera Paz, s/n Bairro Salé | CEP 68040-255
Diretoria de Obras e Projetos/Sinfra, sala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504D"/>
    <pageSetUpPr fitToPage="1"/>
  </sheetPr>
  <dimension ref="A1:AMK53"/>
  <sheetViews>
    <sheetView showGridLines="0" view="pageBreakPreview" topLeftCell="A16" zoomScaleNormal="100" zoomScaleSheetLayoutView="100" workbookViewId="0">
      <selection activeCell="B7" sqref="B7"/>
    </sheetView>
  </sheetViews>
  <sheetFormatPr defaultRowHeight="15"/>
  <cols>
    <col min="1" max="1" width="9.140625" style="49"/>
    <col min="2" max="2" width="38.140625" style="49" customWidth="1"/>
    <col min="3" max="3" width="11.5703125" style="49" customWidth="1"/>
    <col min="4" max="4" width="12.85546875" style="49" customWidth="1"/>
    <col min="5" max="5" width="12.7109375" style="49" customWidth="1"/>
    <col min="6" max="1025" width="9.140625" style="49"/>
  </cols>
  <sheetData>
    <row r="1" spans="1:5">
      <c r="A1"/>
      <c r="B1"/>
      <c r="C1"/>
      <c r="D1"/>
      <c r="E1"/>
    </row>
    <row r="2" spans="1:5">
      <c r="A2"/>
      <c r="B2"/>
      <c r="C2"/>
      <c r="D2"/>
      <c r="E2"/>
    </row>
    <row r="3" spans="1:5">
      <c r="A3"/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>
      <c r="A7" s="203" t="s">
        <v>176</v>
      </c>
      <c r="B7" s="176"/>
      <c r="C7"/>
      <c r="D7"/>
      <c r="E7"/>
    </row>
    <row r="8" spans="1:5">
      <c r="A8" s="203" t="s">
        <v>172</v>
      </c>
      <c r="B8" s="177"/>
      <c r="C8"/>
      <c r="D8"/>
      <c r="E8"/>
    </row>
    <row r="9" spans="1:5">
      <c r="A9" s="203" t="s">
        <v>173</v>
      </c>
      <c r="B9" s="178"/>
      <c r="C9"/>
      <c r="D9"/>
      <c r="E9"/>
    </row>
    <row r="10" spans="1:5" ht="9.75" customHeight="1">
      <c r="A10"/>
      <c r="B10"/>
      <c r="C10"/>
      <c r="D10"/>
      <c r="E10"/>
    </row>
    <row r="11" spans="1:5">
      <c r="A11" s="100"/>
      <c r="B11" s="102" t="s">
        <v>38</v>
      </c>
      <c r="C11" s="103" t="s">
        <v>39</v>
      </c>
      <c r="D11" s="100"/>
      <c r="E11"/>
    </row>
    <row r="12" spans="1:5">
      <c r="A12" s="100"/>
      <c r="B12" s="100"/>
      <c r="C12" s="100"/>
      <c r="D12" s="100"/>
      <c r="E12"/>
    </row>
    <row r="13" spans="1:5">
      <c r="A13" s="104" t="s">
        <v>40</v>
      </c>
      <c r="B13" s="237" t="s">
        <v>41</v>
      </c>
      <c r="C13" s="237"/>
      <c r="D13" s="237"/>
      <c r="E13"/>
    </row>
    <row r="14" spans="1:5">
      <c r="A14" s="105">
        <v>1</v>
      </c>
      <c r="B14" s="106" t="s">
        <v>42</v>
      </c>
      <c r="C14" s="234" t="s">
        <v>43</v>
      </c>
      <c r="D14" s="107">
        <v>0.86219999999999997</v>
      </c>
      <c r="E14"/>
    </row>
    <row r="15" spans="1:5">
      <c r="A15" s="105">
        <v>2</v>
      </c>
      <c r="B15" s="106" t="s">
        <v>44</v>
      </c>
      <c r="C15" s="234"/>
      <c r="D15" s="107">
        <v>0.47520000000000001</v>
      </c>
      <c r="E15"/>
    </row>
    <row r="16" spans="1:5">
      <c r="A16"/>
      <c r="B16"/>
      <c r="C16"/>
      <c r="D16"/>
      <c r="E16"/>
    </row>
    <row r="17" spans="1:5">
      <c r="A17" s="104" t="s">
        <v>40</v>
      </c>
      <c r="B17" s="235" t="s">
        <v>45</v>
      </c>
      <c r="C17" s="235"/>
      <c r="D17" s="235"/>
      <c r="E17"/>
    </row>
    <row r="18" spans="1:5">
      <c r="A18" s="105">
        <v>1</v>
      </c>
      <c r="B18" s="106" t="s">
        <v>46</v>
      </c>
      <c r="C18" s="105" t="s">
        <v>47</v>
      </c>
      <c r="D18" s="108">
        <v>1.2699999999999999E-2</v>
      </c>
      <c r="E18" s="101"/>
    </row>
    <row r="19" spans="1:5">
      <c r="A19" s="105">
        <v>2</v>
      </c>
      <c r="B19" s="106" t="s">
        <v>48</v>
      </c>
      <c r="C19" s="105" t="s">
        <v>49</v>
      </c>
      <c r="D19" s="108">
        <v>5.0000000000000001E-3</v>
      </c>
      <c r="E19" s="101"/>
    </row>
    <row r="20" spans="1:5">
      <c r="A20" s="105">
        <v>3</v>
      </c>
      <c r="B20" s="106" t="s">
        <v>50</v>
      </c>
      <c r="C20" s="105" t="s">
        <v>51</v>
      </c>
      <c r="D20" s="108">
        <v>3.0000000000000001E-3</v>
      </c>
      <c r="E20" s="101"/>
    </row>
    <row r="21" spans="1:5">
      <c r="A21" s="105">
        <v>4</v>
      </c>
      <c r="B21" s="106" t="s">
        <v>52</v>
      </c>
      <c r="C21" s="105" t="s">
        <v>53</v>
      </c>
      <c r="D21" s="108">
        <v>1.23E-2</v>
      </c>
      <c r="E21" s="101"/>
    </row>
    <row r="22" spans="1:5">
      <c r="A22" s="105">
        <v>5</v>
      </c>
      <c r="B22" s="106" t="s">
        <v>54</v>
      </c>
      <c r="C22" s="105" t="s">
        <v>55</v>
      </c>
      <c r="D22" s="108">
        <v>0.04</v>
      </c>
      <c r="E22" s="101"/>
    </row>
    <row r="23" spans="1:5">
      <c r="A23" s="105">
        <v>6</v>
      </c>
      <c r="B23" s="106" t="s">
        <v>56</v>
      </c>
      <c r="C23" s="105" t="s">
        <v>57</v>
      </c>
      <c r="D23" s="108">
        <v>7.3999999999999996E-2</v>
      </c>
      <c r="E23" s="101"/>
    </row>
    <row r="24" spans="1:5">
      <c r="A24" s="105">
        <v>7</v>
      </c>
      <c r="B24" s="106" t="s">
        <v>58</v>
      </c>
      <c r="C24" s="236" t="s">
        <v>59</v>
      </c>
      <c r="D24" s="108">
        <v>0.03</v>
      </c>
      <c r="E24" s="101"/>
    </row>
    <row r="25" spans="1:5">
      <c r="A25" s="105">
        <v>8</v>
      </c>
      <c r="B25" s="106" t="s">
        <v>60</v>
      </c>
      <c r="C25" s="236"/>
      <c r="D25" s="108">
        <v>6.4999999999999997E-3</v>
      </c>
      <c r="E25" s="101"/>
    </row>
    <row r="26" spans="1:5">
      <c r="A26" s="105">
        <v>9</v>
      </c>
      <c r="B26" s="106" t="s">
        <v>61</v>
      </c>
      <c r="C26" s="236"/>
      <c r="D26" s="108">
        <v>4.4999999999999998E-2</v>
      </c>
      <c r="E26" s="101"/>
    </row>
    <row r="27" spans="1:5">
      <c r="A27" s="109">
        <v>10</v>
      </c>
      <c r="B27" s="110" t="s">
        <v>62</v>
      </c>
      <c r="C27" s="236"/>
      <c r="D27" s="111">
        <v>2.5000000000000001E-2</v>
      </c>
      <c r="E27" s="101"/>
    </row>
    <row r="28" spans="1:5" ht="45.75" customHeight="1">
      <c r="A28" s="105" t="s">
        <v>63</v>
      </c>
      <c r="B28" s="112" t="s">
        <v>64</v>
      </c>
      <c r="C28" s="113" t="s">
        <v>65</v>
      </c>
      <c r="D28" s="114">
        <f>TRUNC((((1+(D18+D19+D20+D22))*(1+D21)*(1+D23))/(1-(SUM(D24:D27))))-1,4)</f>
        <v>0.29060000000000002</v>
      </c>
    </row>
    <row r="29" spans="1:5">
      <c r="A29"/>
      <c r="B29"/>
      <c r="C29"/>
      <c r="D29"/>
    </row>
    <row r="30" spans="1:5">
      <c r="A30" s="101" t="s">
        <v>66</v>
      </c>
      <c r="B30"/>
      <c r="C30"/>
      <c r="D30"/>
    </row>
    <row r="31" spans="1:5">
      <c r="A31" s="115"/>
      <c r="B31" s="115"/>
      <c r="C31" s="115"/>
      <c r="D31" s="115"/>
    </row>
    <row r="32" spans="1:5">
      <c r="A32"/>
      <c r="B32" s="102"/>
      <c r="C32" s="103"/>
      <c r="D32"/>
    </row>
    <row r="33" spans="1:4">
      <c r="A33"/>
      <c r="B33" s="102" t="s">
        <v>38</v>
      </c>
      <c r="C33" s="103" t="s">
        <v>67</v>
      </c>
      <c r="D33"/>
    </row>
    <row r="34" spans="1:4">
      <c r="A34" s="116"/>
      <c r="B34" s="238"/>
      <c r="C34" s="238"/>
      <c r="D34" s="238"/>
    </row>
    <row r="35" spans="1:4">
      <c r="A35" s="104" t="s">
        <v>40</v>
      </c>
      <c r="B35" s="237" t="s">
        <v>41</v>
      </c>
      <c r="C35" s="237"/>
      <c r="D35" s="237"/>
    </row>
    <row r="36" spans="1:4">
      <c r="A36" s="105">
        <v>1</v>
      </c>
      <c r="B36" s="106" t="s">
        <v>42</v>
      </c>
      <c r="C36" s="234" t="s">
        <v>43</v>
      </c>
      <c r="D36" s="107">
        <v>0.86219999999999997</v>
      </c>
    </row>
    <row r="37" spans="1:4">
      <c r="A37" s="105">
        <v>2</v>
      </c>
      <c r="B37" s="106" t="s">
        <v>44</v>
      </c>
      <c r="C37" s="234"/>
      <c r="D37" s="107">
        <v>0.47520000000000001</v>
      </c>
    </row>
    <row r="38" spans="1:4">
      <c r="A38"/>
      <c r="B38"/>
      <c r="C38"/>
      <c r="D38"/>
    </row>
    <row r="39" spans="1:4">
      <c r="A39" s="104" t="s">
        <v>40</v>
      </c>
      <c r="B39" s="235" t="s">
        <v>45</v>
      </c>
      <c r="C39" s="235"/>
      <c r="D39" s="235"/>
    </row>
    <row r="40" spans="1:4">
      <c r="A40" s="105">
        <v>1</v>
      </c>
      <c r="B40" s="106" t="s">
        <v>46</v>
      </c>
      <c r="C40" s="105" t="s">
        <v>47</v>
      </c>
      <c r="D40" s="108">
        <v>8.5000000000000006E-3</v>
      </c>
    </row>
    <row r="41" spans="1:4">
      <c r="A41" s="105">
        <v>2</v>
      </c>
      <c r="B41" s="106" t="s">
        <v>48</v>
      </c>
      <c r="C41" s="105" t="s">
        <v>49</v>
      </c>
      <c r="D41" s="108">
        <v>2.8E-3</v>
      </c>
    </row>
    <row r="42" spans="1:4">
      <c r="A42" s="105">
        <v>3</v>
      </c>
      <c r="B42" s="106" t="s">
        <v>50</v>
      </c>
      <c r="C42" s="105" t="s">
        <v>51</v>
      </c>
      <c r="D42" s="108">
        <v>2E-3</v>
      </c>
    </row>
    <row r="43" spans="1:4">
      <c r="A43" s="105">
        <v>4</v>
      </c>
      <c r="B43" s="106" t="s">
        <v>52</v>
      </c>
      <c r="C43" s="105" t="s">
        <v>53</v>
      </c>
      <c r="D43" s="108">
        <v>8.5000000000000006E-3</v>
      </c>
    </row>
    <row r="44" spans="1:4">
      <c r="A44" s="105">
        <v>5</v>
      </c>
      <c r="B44" s="106" t="s">
        <v>54</v>
      </c>
      <c r="C44" s="105" t="s">
        <v>55</v>
      </c>
      <c r="D44" s="108">
        <v>3.4500000000000003E-2</v>
      </c>
    </row>
    <row r="45" spans="1:4">
      <c r="A45" s="105">
        <v>6</v>
      </c>
      <c r="B45" s="106" t="s">
        <v>56</v>
      </c>
      <c r="C45" s="105" t="s">
        <v>57</v>
      </c>
      <c r="D45" s="108">
        <v>5.11E-2</v>
      </c>
    </row>
    <row r="46" spans="1:4">
      <c r="A46" s="105">
        <v>7</v>
      </c>
      <c r="B46" s="106" t="s">
        <v>58</v>
      </c>
      <c r="C46" s="236" t="s">
        <v>59</v>
      </c>
      <c r="D46" s="108">
        <v>0.03</v>
      </c>
    </row>
    <row r="47" spans="1:4">
      <c r="A47" s="105">
        <v>8</v>
      </c>
      <c r="B47" s="106" t="s">
        <v>60</v>
      </c>
      <c r="C47" s="236"/>
      <c r="D47" s="108">
        <v>6.4999999999999997E-3</v>
      </c>
    </row>
    <row r="48" spans="1:4">
      <c r="A48" s="105">
        <v>9</v>
      </c>
      <c r="B48" s="106" t="s">
        <v>68</v>
      </c>
      <c r="C48" s="236"/>
      <c r="D48" s="108">
        <v>0</v>
      </c>
    </row>
    <row r="49" spans="1:4">
      <c r="A49" s="109">
        <v>10</v>
      </c>
      <c r="B49" s="110" t="s">
        <v>69</v>
      </c>
      <c r="C49" s="236"/>
      <c r="D49" s="111">
        <v>0</v>
      </c>
    </row>
    <row r="50" spans="1:4" ht="22.5">
      <c r="A50" s="105" t="s">
        <v>63</v>
      </c>
      <c r="B50" s="112" t="s">
        <v>64</v>
      </c>
      <c r="C50" s="113" t="s">
        <v>65</v>
      </c>
      <c r="D50" s="114">
        <f>TRUNC((((1+(D40+D41+D42+D44))*(1+D43)*(1+D45))/(1-(SUM(D46:D49))))-1,4)</f>
        <v>0.1527</v>
      </c>
    </row>
    <row r="51" spans="1:4">
      <c r="A51"/>
    </row>
    <row r="52" spans="1:4">
      <c r="A52" s="101" t="s">
        <v>66</v>
      </c>
    </row>
    <row r="53" spans="1:4">
      <c r="A53" s="101" t="s">
        <v>70</v>
      </c>
    </row>
  </sheetData>
  <mergeCells count="9">
    <mergeCell ref="C36:C37"/>
    <mergeCell ref="B39:D39"/>
    <mergeCell ref="C46:C49"/>
    <mergeCell ref="B13:D13"/>
    <mergeCell ref="C14:C15"/>
    <mergeCell ref="B17:D17"/>
    <mergeCell ref="C24:C27"/>
    <mergeCell ref="B34:D34"/>
    <mergeCell ref="B35:D35"/>
  </mergeCells>
  <printOptions horizontalCentered="1"/>
  <pageMargins left="0.51181102362204722" right="0.51181102362204722" top="0.62992125984251968" bottom="0.78740157480314965" header="0.51181102362204722" footer="0.51181102362204722"/>
  <pageSetup paperSize="9" scale="92" firstPageNumber="0" orientation="portrait" r:id="rId1"/>
  <headerFooter>
    <oddHeader>&amp;C&amp;G
UNIVERSIDADE FEDERAL DO OESTE DO PARÁ
SUPERINTENDÊNCIA DE INFRAESTRUTURA
DIRETORIA DE OBRAS E PROJETOS</oddHeader>
  </headerFooter>
  <rowBreaks count="2" manualBreakCount="2">
    <brk id="53" max="3" man="1"/>
    <brk id="54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7170-8CA8-4F29-A755-C0597FA53B9B}">
  <sheetPr>
    <tabColor rgb="FFC0504D"/>
  </sheetPr>
  <dimension ref="A3:AMK56"/>
  <sheetViews>
    <sheetView showGridLines="0" view="pageLayout" topLeftCell="A37" zoomScaleNormal="100" zoomScaleSheetLayoutView="100" workbookViewId="0">
      <selection activeCell="B4" sqref="B4"/>
    </sheetView>
  </sheetViews>
  <sheetFormatPr defaultRowHeight="15"/>
  <cols>
    <col min="1" max="1" width="9.140625" style="49"/>
    <col min="2" max="2" width="38.140625" style="49" customWidth="1"/>
    <col min="3" max="3" width="11.5703125" style="49" customWidth="1"/>
    <col min="4" max="4" width="12.85546875" style="49" customWidth="1"/>
    <col min="5" max="5" width="9.140625" style="49"/>
    <col min="6" max="6" width="21.7109375" style="49" customWidth="1"/>
    <col min="7" max="1025" width="9.140625" style="49"/>
  </cols>
  <sheetData>
    <row r="3" spans="1:5" s="49" customFormat="1">
      <c r="A3"/>
      <c r="B3"/>
      <c r="C3"/>
      <c r="D3"/>
      <c r="E3"/>
    </row>
    <row r="4" spans="1:5" s="49" customFormat="1">
      <c r="A4"/>
      <c r="B4"/>
      <c r="C4"/>
      <c r="D4"/>
      <c r="E4"/>
    </row>
    <row r="5" spans="1:5" s="49" customFormat="1">
      <c r="A5"/>
      <c r="B5"/>
      <c r="C5"/>
      <c r="D5"/>
      <c r="E5"/>
    </row>
    <row r="6" spans="1:5" s="49" customFormat="1">
      <c r="A6"/>
      <c r="B6"/>
      <c r="C6"/>
      <c r="D6"/>
      <c r="E6"/>
    </row>
    <row r="7" spans="1:5" s="49" customFormat="1">
      <c r="A7" s="203" t="s">
        <v>176</v>
      </c>
      <c r="B7" s="176"/>
      <c r="C7"/>
      <c r="D7"/>
      <c r="E7"/>
    </row>
    <row r="8" spans="1:5" s="49" customFormat="1">
      <c r="A8" s="203" t="s">
        <v>172</v>
      </c>
      <c r="B8" s="177"/>
      <c r="C8"/>
      <c r="D8"/>
      <c r="E8"/>
    </row>
    <row r="9" spans="1:5" s="49" customFormat="1">
      <c r="A9" s="203" t="s">
        <v>186</v>
      </c>
      <c r="B9" s="178"/>
      <c r="C9"/>
      <c r="D9"/>
      <c r="E9"/>
    </row>
    <row r="10" spans="1:5" s="49" customFormat="1">
      <c r="A10"/>
      <c r="B10"/>
      <c r="C10"/>
      <c r="D10"/>
      <c r="E10"/>
    </row>
    <row r="11" spans="1:5" s="49" customFormat="1">
      <c r="A11"/>
      <c r="B11"/>
      <c r="C11"/>
      <c r="D11"/>
      <c r="E11"/>
    </row>
    <row r="12" spans="1:5" s="49" customFormat="1">
      <c r="A12"/>
      <c r="B12"/>
      <c r="C12"/>
      <c r="D12"/>
      <c r="E12"/>
    </row>
    <row r="13" spans="1:5" s="49" customFormat="1">
      <c r="A13"/>
      <c r="B13"/>
      <c r="C13"/>
      <c r="D13"/>
      <c r="E13"/>
    </row>
    <row r="14" spans="1:5" s="49" customFormat="1">
      <c r="A14" s="182"/>
      <c r="B14" s="183"/>
      <c r="C14" s="184"/>
      <c r="D14" s="182"/>
      <c r="E14"/>
    </row>
    <row r="15" spans="1:5" s="49" customFormat="1">
      <c r="A15" s="182"/>
      <c r="B15" s="182"/>
      <c r="C15" s="182"/>
      <c r="D15" s="182"/>
      <c r="E15"/>
    </row>
    <row r="16" spans="1:5" s="49" customFormat="1">
      <c r="A16" s="185"/>
      <c r="B16" s="242"/>
      <c r="C16" s="242"/>
      <c r="D16" s="242"/>
      <c r="E16"/>
    </row>
    <row r="17" spans="1:5" s="49" customFormat="1">
      <c r="A17" s="186"/>
      <c r="B17" s="187"/>
      <c r="C17" s="239"/>
      <c r="D17" s="188"/>
      <c r="E17"/>
    </row>
    <row r="18" spans="1:5" s="49" customFormat="1">
      <c r="A18" s="186"/>
      <c r="B18" s="187"/>
      <c r="C18" s="239"/>
      <c r="D18" s="188"/>
      <c r="E18"/>
    </row>
    <row r="19" spans="1:5" s="49" customFormat="1">
      <c r="A19" s="189"/>
      <c r="B19" s="189"/>
      <c r="C19" s="189"/>
      <c r="D19" s="189"/>
      <c r="E19"/>
    </row>
    <row r="20" spans="1:5" s="49" customFormat="1">
      <c r="A20" s="185"/>
      <c r="B20" s="240"/>
      <c r="C20" s="240"/>
      <c r="D20" s="240"/>
      <c r="E20"/>
    </row>
    <row r="21" spans="1:5" s="49" customFormat="1">
      <c r="A21" s="186"/>
      <c r="B21" s="187"/>
      <c r="C21" s="186"/>
      <c r="D21" s="188"/>
      <c r="E21" s="101"/>
    </row>
    <row r="22" spans="1:5" s="49" customFormat="1">
      <c r="A22" s="186"/>
      <c r="B22" s="187"/>
      <c r="C22" s="186"/>
      <c r="D22" s="188"/>
      <c r="E22" s="101"/>
    </row>
    <row r="23" spans="1:5" s="49" customFormat="1">
      <c r="A23" s="186"/>
      <c r="B23" s="187"/>
      <c r="C23" s="186"/>
      <c r="D23" s="188"/>
      <c r="E23" s="101"/>
    </row>
    <row r="24" spans="1:5" s="49" customFormat="1">
      <c r="A24" s="186"/>
      <c r="B24" s="187"/>
      <c r="C24" s="186"/>
      <c r="D24" s="188"/>
      <c r="E24" s="101"/>
    </row>
    <row r="25" spans="1:5" s="49" customFormat="1">
      <c r="A25" s="186"/>
      <c r="B25" s="187"/>
      <c r="C25" s="186"/>
      <c r="D25" s="188"/>
      <c r="E25" s="101"/>
    </row>
    <row r="26" spans="1:5" s="49" customFormat="1">
      <c r="A26" s="186"/>
      <c r="B26" s="187"/>
      <c r="C26" s="186"/>
      <c r="D26" s="188"/>
      <c r="E26" s="101"/>
    </row>
    <row r="27" spans="1:5" s="49" customFormat="1">
      <c r="A27" s="186"/>
      <c r="B27" s="187"/>
      <c r="C27" s="241"/>
      <c r="D27" s="188"/>
      <c r="E27" s="101"/>
    </row>
    <row r="28" spans="1:5" s="49" customFormat="1">
      <c r="A28" s="186"/>
      <c r="B28" s="187"/>
      <c r="C28" s="241"/>
      <c r="D28" s="188"/>
      <c r="E28" s="101"/>
    </row>
    <row r="29" spans="1:5" s="49" customFormat="1">
      <c r="A29" s="186"/>
      <c r="B29" s="187"/>
      <c r="C29" s="241"/>
      <c r="D29" s="188"/>
      <c r="E29" s="101"/>
    </row>
    <row r="30" spans="1:5" s="49" customFormat="1">
      <c r="A30" s="186"/>
      <c r="B30" s="187"/>
      <c r="C30" s="241"/>
      <c r="D30" s="188"/>
      <c r="E30" s="101"/>
    </row>
    <row r="31" spans="1:5" s="49" customFormat="1" ht="45.75" customHeight="1">
      <c r="A31" s="186"/>
      <c r="B31" s="190"/>
      <c r="C31" s="191"/>
      <c r="D31" s="192"/>
    </row>
    <row r="32" spans="1:5" s="49" customFormat="1">
      <c r="A32" s="189"/>
      <c r="B32" s="189"/>
      <c r="C32" s="189"/>
      <c r="D32" s="189"/>
    </row>
    <row r="33" spans="1:4" s="49" customFormat="1">
      <c r="A33" s="182"/>
      <c r="B33" s="189"/>
      <c r="C33" s="189"/>
      <c r="D33" s="189"/>
    </row>
    <row r="34" spans="1:4" s="49" customFormat="1">
      <c r="A34" s="182"/>
      <c r="B34" s="182"/>
      <c r="C34" s="182"/>
      <c r="D34" s="182"/>
    </row>
    <row r="35" spans="1:4" s="49" customFormat="1">
      <c r="A35" s="189"/>
      <c r="B35" s="183"/>
      <c r="C35" s="184"/>
      <c r="D35" s="189"/>
    </row>
    <row r="36" spans="1:4" s="49" customFormat="1">
      <c r="A36" s="189"/>
      <c r="B36" s="183"/>
      <c r="C36" s="184"/>
      <c r="D36" s="189"/>
    </row>
    <row r="37" spans="1:4" s="49" customFormat="1">
      <c r="A37" s="185"/>
      <c r="B37" s="242"/>
      <c r="C37" s="242"/>
      <c r="D37" s="242"/>
    </row>
    <row r="38" spans="1:4" s="49" customFormat="1">
      <c r="A38" s="185"/>
      <c r="B38" s="242"/>
      <c r="C38" s="242"/>
      <c r="D38" s="242"/>
    </row>
    <row r="39" spans="1:4" s="49" customFormat="1">
      <c r="A39" s="186"/>
      <c r="B39" s="187"/>
      <c r="C39" s="239"/>
      <c r="D39" s="188"/>
    </row>
    <row r="40" spans="1:4" s="49" customFormat="1">
      <c r="A40" s="186"/>
      <c r="B40" s="187"/>
      <c r="C40" s="239"/>
      <c r="D40" s="188"/>
    </row>
    <row r="41" spans="1:4" s="49" customFormat="1">
      <c r="A41" s="189"/>
      <c r="B41" s="189"/>
      <c r="C41" s="189"/>
      <c r="D41" s="189"/>
    </row>
    <row r="42" spans="1:4" s="49" customFormat="1">
      <c r="A42" s="185"/>
      <c r="B42" s="240"/>
      <c r="C42" s="240"/>
      <c r="D42" s="240"/>
    </row>
    <row r="43" spans="1:4" s="49" customFormat="1">
      <c r="A43" s="186"/>
      <c r="B43" s="187"/>
      <c r="C43" s="186"/>
      <c r="D43" s="188"/>
    </row>
    <row r="44" spans="1:4" s="49" customFormat="1">
      <c r="A44" s="186"/>
      <c r="B44" s="187"/>
      <c r="C44" s="186"/>
      <c r="D44" s="188"/>
    </row>
    <row r="45" spans="1:4" s="49" customFormat="1">
      <c r="A45" s="186"/>
      <c r="B45" s="187"/>
      <c r="C45" s="186"/>
      <c r="D45" s="188"/>
    </row>
    <row r="46" spans="1:4" s="49" customFormat="1">
      <c r="A46" s="186"/>
      <c r="B46" s="187"/>
      <c r="C46" s="186"/>
      <c r="D46" s="188"/>
    </row>
    <row r="47" spans="1:4" s="49" customFormat="1">
      <c r="A47" s="186"/>
      <c r="B47" s="187"/>
      <c r="C47" s="186"/>
      <c r="D47" s="188"/>
    </row>
    <row r="48" spans="1:4" s="49" customFormat="1">
      <c r="A48" s="186"/>
      <c r="B48" s="187"/>
      <c r="C48" s="186"/>
      <c r="D48" s="188"/>
    </row>
    <row r="49" spans="1:4" s="49" customFormat="1">
      <c r="A49" s="186"/>
      <c r="B49" s="187"/>
      <c r="C49" s="241"/>
      <c r="D49" s="188"/>
    </row>
    <row r="50" spans="1:4" s="49" customFormat="1">
      <c r="A50" s="186"/>
      <c r="B50" s="187"/>
      <c r="C50" s="241"/>
      <c r="D50" s="188"/>
    </row>
    <row r="51" spans="1:4" s="49" customFormat="1">
      <c r="A51" s="186"/>
      <c r="B51" s="187"/>
      <c r="C51" s="241"/>
      <c r="D51" s="188"/>
    </row>
    <row r="52" spans="1:4" s="49" customFormat="1">
      <c r="A52" s="186"/>
      <c r="B52" s="187"/>
      <c r="C52" s="241"/>
      <c r="D52" s="188"/>
    </row>
    <row r="53" spans="1:4" s="49" customFormat="1">
      <c r="A53" s="186"/>
      <c r="B53" s="190"/>
      <c r="C53" s="191"/>
      <c r="D53" s="192"/>
    </row>
    <row r="54" spans="1:4" s="49" customFormat="1">
      <c r="A54" s="189"/>
      <c r="B54" s="193"/>
      <c r="C54" s="193"/>
      <c r="D54" s="193"/>
    </row>
    <row r="55" spans="1:4" s="49" customFormat="1">
      <c r="A55" s="182"/>
      <c r="B55" s="193"/>
      <c r="C55" s="193"/>
      <c r="D55" s="193"/>
    </row>
    <row r="56" spans="1:4" s="49" customFormat="1">
      <c r="A56" s="182"/>
      <c r="B56" s="193"/>
      <c r="C56" s="193"/>
      <c r="D56" s="193"/>
    </row>
  </sheetData>
  <mergeCells count="9">
    <mergeCell ref="C39:C40"/>
    <mergeCell ref="B42:D42"/>
    <mergeCell ref="C49:C52"/>
    <mergeCell ref="B16:D16"/>
    <mergeCell ref="C17:C18"/>
    <mergeCell ref="B20:D20"/>
    <mergeCell ref="C27:C30"/>
    <mergeCell ref="B37:D37"/>
    <mergeCell ref="B38:D38"/>
  </mergeCells>
  <printOptions horizontalCentered="1"/>
  <pageMargins left="0.51181102362204722" right="0.51181102362204722" top="0.62992125984251968" bottom="0.78740157480314965" header="0.51181102362204722" footer="0.51181102362204722"/>
  <pageSetup paperSize="9" scale="80" firstPageNumber="0" orientation="portrait" r:id="rId1"/>
  <headerFooter>
    <oddHeader>&amp;C&amp;G
UNIVERSIDADE FEDERAL DO OESTE DO PARÁ
SUPERINTENDÊNCIA DE INFRAESTRUTURA
DIRETORIA DE OBRAS E PROJETOS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27</vt:i4>
      </vt:variant>
    </vt:vector>
  </HeadingPairs>
  <TitlesOfParts>
    <vt:vector size="31" baseType="lpstr">
      <vt:lpstr>PLAN-GERAL</vt:lpstr>
      <vt:lpstr>COMPOSIÇÕES</vt:lpstr>
      <vt:lpstr>BDI'S</vt:lpstr>
      <vt:lpstr>ENCARGOS SOCIAIS</vt:lpstr>
      <vt:lpstr>'PLAN-GERAL'!_FiltrarBancodeDados</vt:lpstr>
      <vt:lpstr>'BDI''S'!Area_de_impressao</vt:lpstr>
      <vt:lpstr>COMPOSIÇÕES!Area_de_impressao</vt:lpstr>
      <vt:lpstr>'ENCARGOS SOCIAIS'!Area_de_impressao</vt:lpstr>
      <vt:lpstr>'PLAN-GERAL'!Area_de_impressao</vt:lpstr>
      <vt:lpstr>COMPOSIÇÕES!Print_Area_0</vt:lpstr>
      <vt:lpstr>'PLAN-GERAL'!Print_Area_0</vt:lpstr>
      <vt:lpstr>COMPOSIÇÕES!Print_Area_0_0</vt:lpstr>
      <vt:lpstr>'PLAN-GERAL'!Print_Area_0_0</vt:lpstr>
      <vt:lpstr>COMPOSIÇÕES!Print_Area_0_0_0</vt:lpstr>
      <vt:lpstr>'PLAN-GERAL'!Print_Area_0_0_0</vt:lpstr>
      <vt:lpstr>COMPOSIÇÕES!Print_Area_0_0_0_0</vt:lpstr>
      <vt:lpstr>'PLAN-GERAL'!Print_Area_0_0_0_0</vt:lpstr>
      <vt:lpstr>COMPOSIÇÕES!Print_Area_0_0_0_0_0</vt:lpstr>
      <vt:lpstr>'PLAN-GERAL'!Print_Area_0_0_0_0_0</vt:lpstr>
      <vt:lpstr>COMPOSIÇÕES!Print_Titles_0</vt:lpstr>
      <vt:lpstr>'PLAN-GERAL'!Print_Titles_0</vt:lpstr>
      <vt:lpstr>COMPOSIÇÕES!Print_Titles_0_0</vt:lpstr>
      <vt:lpstr>'PLAN-GERAL'!Print_Titles_0_0</vt:lpstr>
      <vt:lpstr>COMPOSIÇÕES!Print_Titles_0_0_0</vt:lpstr>
      <vt:lpstr>'PLAN-GERAL'!Print_Titles_0_0_0</vt:lpstr>
      <vt:lpstr>COMPOSIÇÕES!Print_Titles_0_0_0_0</vt:lpstr>
      <vt:lpstr>'PLAN-GERAL'!Print_Titles_0_0_0_0</vt:lpstr>
      <vt:lpstr>COMPOSIÇÕES!Print_Titles_0_0_0_0_0</vt:lpstr>
      <vt:lpstr>'PLAN-GERAL'!Print_Titles_0_0_0_0_0</vt:lpstr>
      <vt:lpstr>COMPOSIÇÕES!Titulos_de_impressao</vt:lpstr>
      <vt:lpstr>'PLAN-GERAL'!Titulos_de_impressao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pinto</dc:creator>
  <cp:lastModifiedBy>Usuário</cp:lastModifiedBy>
  <cp:lastPrinted>2021-11-12T15:26:51Z</cp:lastPrinted>
  <dcterms:created xsi:type="dcterms:W3CDTF">2020-11-23T18:58:55Z</dcterms:created>
  <dcterms:modified xsi:type="dcterms:W3CDTF">2021-11-12T15:26:55Z</dcterms:modified>
</cp:coreProperties>
</file>